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k\Documents\Šálek Cloud\PRACOVNÍ\Podlahové vytápění IVT\GETASYSTEM 2020\verze 2020-4\"/>
    </mc:Choice>
  </mc:AlternateContent>
  <xr:revisionPtr revIDLastSave="0" documentId="13_ncr:1_{4E0950C7-70DD-47FD-BFC8-8A03B759CD29}" xr6:coauthVersionLast="45" xr6:coauthVersionMax="45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GETASYSTEM" sheetId="4" state="hidden" r:id="rId1"/>
    <sheet name="Orientační rozpočet" sheetId="5" r:id="rId2"/>
  </sheets>
  <definedNames>
    <definedName name="_xlnm.Print_Area" localSheetId="0">GETASYSTEM!$C$1:$J$85</definedName>
    <definedName name="_xlnm.Print_Area" localSheetId="1">'Orientační rozpočet'!$B$2:$H$61</definedName>
    <definedName name="plo">'Orientační rozpočet'!$C$10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74" i="5" l="1"/>
  <c r="B182" i="5"/>
  <c r="C182" i="5"/>
  <c r="B183" i="5"/>
  <c r="C183" i="5"/>
  <c r="B184" i="5"/>
  <c r="C184" i="5"/>
  <c r="B185" i="5"/>
  <c r="C185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G37" i="5" l="1"/>
  <c r="F37" i="5"/>
  <c r="F36" i="5"/>
  <c r="B37" i="5"/>
  <c r="B189" i="5"/>
  <c r="C189" i="5"/>
  <c r="C154" i="5"/>
  <c r="B154" i="5"/>
  <c r="E102" i="5"/>
  <c r="D102" i="5" s="1"/>
  <c r="E38" i="5" s="1"/>
  <c r="E97" i="5"/>
  <c r="D97" i="5" s="1"/>
  <c r="B35" i="5"/>
  <c r="C94" i="5"/>
  <c r="B157" i="5"/>
  <c r="C157" i="5"/>
  <c r="B158" i="5"/>
  <c r="C158" i="5"/>
  <c r="F35" i="5"/>
  <c r="F38" i="5"/>
  <c r="B188" i="5"/>
  <c r="B187" i="5"/>
  <c r="C188" i="5"/>
  <c r="C187" i="5"/>
  <c r="C92" i="5"/>
  <c r="B159" i="5"/>
  <c r="B38" i="5" s="1"/>
  <c r="C159" i="5"/>
  <c r="G38" i="5" s="1"/>
  <c r="B152" i="5"/>
  <c r="C152" i="5"/>
  <c r="C149" i="5"/>
  <c r="C150" i="5"/>
  <c r="B150" i="5"/>
  <c r="B149" i="5"/>
  <c r="C147" i="5"/>
  <c r="D81" i="5"/>
  <c r="B41" i="5" s="1"/>
  <c r="E86" i="5"/>
  <c r="B144" i="5"/>
  <c r="C156" i="5"/>
  <c r="B156" i="5"/>
  <c r="G35" i="5"/>
  <c r="D134" i="5"/>
  <c r="G55" i="5" s="1"/>
  <c r="H55" i="5" s="1"/>
  <c r="D135" i="5"/>
  <c r="G56" i="5" s="1"/>
  <c r="H56" i="5" s="1"/>
  <c r="C144" i="5"/>
  <c r="B200" i="5"/>
  <c r="B201" i="5"/>
  <c r="B202" i="5"/>
  <c r="B203" i="5"/>
  <c r="B204" i="5"/>
  <c r="B205" i="5"/>
  <c r="B206" i="5"/>
  <c r="B207" i="5"/>
  <c r="B208" i="5"/>
  <c r="B209" i="5"/>
  <c r="B199" i="5"/>
  <c r="B163" i="5"/>
  <c r="B164" i="5"/>
  <c r="B165" i="5"/>
  <c r="B166" i="5"/>
  <c r="B167" i="5"/>
  <c r="B168" i="5"/>
  <c r="B169" i="5"/>
  <c r="B170" i="5"/>
  <c r="B171" i="5"/>
  <c r="B172" i="5"/>
  <c r="B162" i="5"/>
  <c r="B151" i="5"/>
  <c r="C151" i="5"/>
  <c r="B153" i="5"/>
  <c r="C153" i="5"/>
  <c r="B155" i="5"/>
  <c r="C155" i="5"/>
  <c r="B161" i="5"/>
  <c r="C162" i="5"/>
  <c r="C163" i="5"/>
  <c r="C164" i="5"/>
  <c r="C165" i="5"/>
  <c r="C166" i="5"/>
  <c r="C167" i="5"/>
  <c r="C168" i="5"/>
  <c r="C169" i="5"/>
  <c r="C170" i="5"/>
  <c r="C171" i="5"/>
  <c r="C172" i="5"/>
  <c r="B192" i="5"/>
  <c r="B193" i="5"/>
  <c r="C193" i="5"/>
  <c r="B194" i="5"/>
  <c r="C194" i="5"/>
  <c r="B195" i="5"/>
  <c r="C195" i="5"/>
  <c r="B196" i="5"/>
  <c r="C196" i="5"/>
  <c r="B198" i="5"/>
  <c r="C199" i="5"/>
  <c r="C200" i="5"/>
  <c r="C201" i="5"/>
  <c r="C202" i="5"/>
  <c r="C203" i="5"/>
  <c r="C204" i="5"/>
  <c r="C205" i="5"/>
  <c r="C206" i="5"/>
  <c r="C207" i="5"/>
  <c r="C208" i="5"/>
  <c r="C209" i="5"/>
  <c r="B145" i="5"/>
  <c r="C145" i="5"/>
  <c r="B146" i="5"/>
  <c r="C146" i="5"/>
  <c r="D131" i="5" s="1"/>
  <c r="G52" i="5" s="1"/>
  <c r="H52" i="5" s="1"/>
  <c r="B147" i="5"/>
  <c r="E42" i="5"/>
  <c r="E43" i="5"/>
  <c r="E41" i="5"/>
  <c r="G82" i="5"/>
  <c r="H82" i="5" s="1"/>
  <c r="G83" i="5"/>
  <c r="H83" i="5" s="1"/>
  <c r="G81" i="5"/>
  <c r="H81" i="5" s="1"/>
  <c r="E48" i="5"/>
  <c r="E49" i="5"/>
  <c r="E47" i="5"/>
  <c r="C123" i="5"/>
  <c r="C121" i="5"/>
  <c r="B127" i="5"/>
  <c r="E113" i="5"/>
  <c r="E114" i="5"/>
  <c r="E115" i="5"/>
  <c r="E116" i="5"/>
  <c r="E117" i="5"/>
  <c r="E118" i="5"/>
  <c r="E112" i="5"/>
  <c r="D98" i="5"/>
  <c r="C106" i="5" s="1"/>
  <c r="E36" i="5" s="1"/>
  <c r="D99" i="5"/>
  <c r="D100" i="5"/>
  <c r="D101" i="5"/>
  <c r="F48" i="5"/>
  <c r="F49" i="5"/>
  <c r="F47" i="5"/>
  <c r="G48" i="5"/>
  <c r="E87" i="5"/>
  <c r="G49" i="5" s="1"/>
  <c r="H49" i="5" s="1"/>
  <c r="E85" i="5"/>
  <c r="G47" i="5" s="1"/>
  <c r="D87" i="5"/>
  <c r="B49" i="5" s="1"/>
  <c r="D86" i="5"/>
  <c r="B48" i="5" s="1"/>
  <c r="D85" i="5"/>
  <c r="B47" i="5" s="1"/>
  <c r="F41" i="5"/>
  <c r="E81" i="5"/>
  <c r="G41" i="5" s="1"/>
  <c r="F43" i="5"/>
  <c r="F42" i="5"/>
  <c r="E83" i="5"/>
  <c r="G43" i="5" s="1"/>
  <c r="H43" i="5" s="1"/>
  <c r="E82" i="5"/>
  <c r="G42" i="5" s="1"/>
  <c r="D83" i="5"/>
  <c r="B43" i="5" s="1"/>
  <c r="D82" i="5"/>
  <c r="B42" i="5" s="1"/>
  <c r="B32" i="5"/>
  <c r="G32" i="5"/>
  <c r="D92" i="5" l="1"/>
  <c r="B36" i="5" s="1"/>
  <c r="H92" i="5"/>
  <c r="G36" i="5" s="1"/>
  <c r="H36" i="5" s="1"/>
  <c r="C105" i="5"/>
  <c r="E35" i="5" s="1"/>
  <c r="H35" i="5" s="1"/>
  <c r="H38" i="5"/>
  <c r="C93" i="5"/>
  <c r="D133" i="5"/>
  <c r="G54" i="5" s="1"/>
  <c r="H54" i="5" s="1"/>
  <c r="D132" i="5"/>
  <c r="G53" i="5" s="1"/>
  <c r="H53" i="5" s="1"/>
  <c r="D84" i="5"/>
  <c r="E119" i="5"/>
  <c r="C127" i="5" s="1"/>
  <c r="D127" i="5" s="1"/>
  <c r="C108" i="5" s="1"/>
  <c r="E32" i="5" s="1"/>
  <c r="H32" i="5" s="1"/>
  <c r="H42" i="5"/>
  <c r="H47" i="5"/>
  <c r="H48" i="5"/>
  <c r="H41" i="5"/>
  <c r="C107" i="5"/>
  <c r="E37" i="5" s="1"/>
  <c r="H37" i="5" s="1"/>
  <c r="D93" i="5" l="1"/>
  <c r="B44" i="5" s="1"/>
  <c r="H93" i="5"/>
  <c r="G44" i="5" s="1"/>
  <c r="E44" i="5"/>
  <c r="H44" i="5" l="1"/>
  <c r="H59" i="5" s="1"/>
  <c r="H60" i="5" s="1"/>
  <c r="H61" i="5" l="1"/>
</calcChain>
</file>

<file path=xl/sharedStrings.xml><?xml version="1.0" encoding="utf-8"?>
<sst xmlns="http://schemas.openxmlformats.org/spreadsheetml/2006/main" count="363" uniqueCount="200">
  <si>
    <t>m</t>
  </si>
  <si>
    <t>ks</t>
  </si>
  <si>
    <t>Skříň plechová na zeď, 620x440x125mm</t>
  </si>
  <si>
    <t>Skříň plechová na zeď, 620x729x125mm</t>
  </si>
  <si>
    <t>Skříň plechová na zeď, 620x579x125mm</t>
  </si>
  <si>
    <t>Jedn.</t>
  </si>
  <si>
    <t>Termopohon Topdrive NC, 230 V, bez proudu zavřeno</t>
  </si>
  <si>
    <t>Prostorový termostat pro termopohon NC, 230 V, s kolečkem</t>
  </si>
  <si>
    <t>RT-EL</t>
  </si>
  <si>
    <t>RT-WP</t>
  </si>
  <si>
    <t>Master</t>
  </si>
  <si>
    <t>Spojovací skříň pro 6 termostatů a 24 termopohonů, NC/NO</t>
  </si>
  <si>
    <t>Položka</t>
  </si>
  <si>
    <t>Z uvedených cen je poskytován rabat dle obchodních smluv</t>
  </si>
  <si>
    <t>Ceny jsou uvedeny bez DPH</t>
  </si>
  <si>
    <t>Ceník podlahového vytápění GETASYSTEM</t>
  </si>
  <si>
    <t>Specifikace</t>
  </si>
  <si>
    <t>Skladem</t>
  </si>
  <si>
    <t>Trubky pro podlahové vytápění</t>
  </si>
  <si>
    <t>ANO</t>
  </si>
  <si>
    <t>Upevňovací systémy</t>
  </si>
  <si>
    <t xml:space="preserve">L=213mm </t>
  </si>
  <si>
    <t xml:space="preserve">L=563mm </t>
  </si>
  <si>
    <t xml:space="preserve">L=313mm </t>
  </si>
  <si>
    <t xml:space="preserve">L=363mm </t>
  </si>
  <si>
    <t xml:space="preserve">L=413mm </t>
  </si>
  <si>
    <t xml:space="preserve">L=463mm </t>
  </si>
  <si>
    <t xml:space="preserve">L=513mm </t>
  </si>
  <si>
    <t xml:space="preserve">L=663mm </t>
  </si>
  <si>
    <t xml:space="preserve">L=713mm </t>
  </si>
  <si>
    <t>Připojovací šroubení</t>
  </si>
  <si>
    <t>balení 2 ks</t>
  </si>
  <si>
    <t>Regulace</t>
  </si>
  <si>
    <t>Skříně pro rozdělovače</t>
  </si>
  <si>
    <t>Skříň plechová na zeď, 620x879x125mm</t>
  </si>
  <si>
    <t>Skříň plechová pro zazdění, 710x435x110-160mm</t>
  </si>
  <si>
    <t>Skříň plechová pro zazdění, 710x489x110-160mm</t>
  </si>
  <si>
    <t>Skříň plechová pro zazdění, 710x574x110-160mm</t>
  </si>
  <si>
    <t>Skříň plechová pro zazdění, 710x724x110-160mm</t>
  </si>
  <si>
    <t>Skříň plechová pro zazdění, 710x874x110-160mm</t>
  </si>
  <si>
    <t xml:space="preserve">Cena/jedn. </t>
  </si>
  <si>
    <r>
      <t>m</t>
    </r>
    <r>
      <rPr>
        <sz val="9"/>
        <rFont val="Calibri"/>
        <family val="2"/>
        <charset val="238"/>
      </rPr>
      <t>²</t>
    </r>
  </si>
  <si>
    <t>(Provedení - bílá RAL 9010)</t>
  </si>
  <si>
    <t>Prostorový termostat digitální s týdenním programem NC/NO, 230 V</t>
  </si>
  <si>
    <t xml:space="preserve">L=613mm </t>
  </si>
  <si>
    <t xml:space="preserve">L=263mm </t>
  </si>
  <si>
    <t xml:space="preserve">Obvyklé dodací termíny jsou do 5 dnů u skladových položek  </t>
  </si>
  <si>
    <r>
      <t xml:space="preserve"> bal.6 ks (6.72m</t>
    </r>
    <r>
      <rPr>
        <sz val="9"/>
        <rFont val="Calibri"/>
        <family val="2"/>
        <charset val="238"/>
      </rPr>
      <t>²)</t>
    </r>
  </si>
  <si>
    <t>DATA</t>
  </si>
  <si>
    <t>Trubka</t>
  </si>
  <si>
    <t>Množství</t>
  </si>
  <si>
    <t>Cena celkem</t>
  </si>
  <si>
    <t>Systém upevnění</t>
  </si>
  <si>
    <t>Upevnění</t>
  </si>
  <si>
    <t>Trubka pro podlahové vytápění</t>
  </si>
  <si>
    <t>Rozdělovač Patro 1</t>
  </si>
  <si>
    <t>Rozdělovač Patro 2</t>
  </si>
  <si>
    <t>Rozdělovač Patro 3</t>
  </si>
  <si>
    <t>Rozdělovač a sběrač, průtokoměry a uzávěry větví</t>
  </si>
  <si>
    <t>2 okruhy</t>
  </si>
  <si>
    <t>3 okruhy</t>
  </si>
  <si>
    <t>4 okruhy</t>
  </si>
  <si>
    <t>5 okruhů</t>
  </si>
  <si>
    <t>6 okruhů</t>
  </si>
  <si>
    <t>7 okruhů</t>
  </si>
  <si>
    <t>8 okruhů</t>
  </si>
  <si>
    <t>9 okruhů</t>
  </si>
  <si>
    <t>10 okruhů</t>
  </si>
  <si>
    <t>11 okruhů</t>
  </si>
  <si>
    <t>12 okruhů</t>
  </si>
  <si>
    <t>není</t>
  </si>
  <si>
    <t>Počet šroubení</t>
  </si>
  <si>
    <t xml:space="preserve">Skříň plechová na zeď, 620x1029x125mm, pro složitější zapojení  </t>
  </si>
  <si>
    <t xml:space="preserve">Na zeď velká </t>
  </si>
  <si>
    <t xml:space="preserve">Na zeď 6 až 8 okruhů </t>
  </si>
  <si>
    <t>Na zeď 9 až 11 okruhů</t>
  </si>
  <si>
    <t>Skříně Patro 1</t>
  </si>
  <si>
    <t>Skříně Patro 2</t>
  </si>
  <si>
    <t>Skříně Patro 3</t>
  </si>
  <si>
    <r>
      <t>m</t>
    </r>
    <r>
      <rPr>
        <sz val="10"/>
        <rFont val="Calibri"/>
        <family val="2"/>
        <charset val="238"/>
      </rPr>
      <t>²</t>
    </r>
  </si>
  <si>
    <t>Lité podlahy</t>
  </si>
  <si>
    <t>Spotřeba materiálu</t>
  </si>
  <si>
    <t>Integrální podložka</t>
  </si>
  <si>
    <t>Lišta</t>
  </si>
  <si>
    <t>Sponka</t>
  </si>
  <si>
    <t>Sponka pro lité podlahy</t>
  </si>
  <si>
    <t>PENOKLIM</t>
  </si>
  <si>
    <t>Data do tabulky</t>
  </si>
  <si>
    <t>Podložka/deska</t>
  </si>
  <si>
    <t>sponka</t>
  </si>
  <si>
    <t>lišta</t>
  </si>
  <si>
    <t>Rozteče potrubí</t>
  </si>
  <si>
    <t>rozteč</t>
  </si>
  <si>
    <t>spotřeba</t>
  </si>
  <si>
    <t>10 cm</t>
  </si>
  <si>
    <t>15 cm</t>
  </si>
  <si>
    <t>20 cm</t>
  </si>
  <si>
    <t>25 cm</t>
  </si>
  <si>
    <t>30 cm</t>
  </si>
  <si>
    <t>35 cm</t>
  </si>
  <si>
    <t>40 cm</t>
  </si>
  <si>
    <t>Neznám</t>
  </si>
  <si>
    <t>celkem m</t>
  </si>
  <si>
    <t>Logika trubky</t>
  </si>
  <si>
    <t>trubka</t>
  </si>
  <si>
    <t>Vybraná trubka</t>
  </si>
  <si>
    <t>první krok znám množství?</t>
  </si>
  <si>
    <t>Trubka podle ztráty</t>
  </si>
  <si>
    <t>W/m2</t>
  </si>
  <si>
    <t>Výkon W/m trubky</t>
  </si>
  <si>
    <t>W/m trubky</t>
  </si>
  <si>
    <t xml:space="preserve">vypočítané množství </t>
  </si>
  <si>
    <t>rozteč?</t>
  </si>
  <si>
    <t>ztráta?</t>
  </si>
  <si>
    <t>Celková cena</t>
  </si>
  <si>
    <t>šroubení</t>
  </si>
  <si>
    <t xml:space="preserve">celkem </t>
  </si>
  <si>
    <t xml:space="preserve">NEBO zadej rozteč </t>
  </si>
  <si>
    <t xml:space="preserve">  Zadej počet okruhů (místností)</t>
  </si>
  <si>
    <t xml:space="preserve">  Vyber skříně pro rozdělovače</t>
  </si>
  <si>
    <t xml:space="preserve">  Zadej množství trubek z projektu</t>
  </si>
  <si>
    <t xml:space="preserve">  Zadej vytápěnou plochu</t>
  </si>
  <si>
    <t xml:space="preserve">  Zadej typ a balení potrubí</t>
  </si>
  <si>
    <t xml:space="preserve">  Zadej systém upevnění </t>
  </si>
  <si>
    <t xml:space="preserve">Na zeď 2 až 5 okruhů </t>
  </si>
  <si>
    <t>Skříň plechová pro zazdění, 710x1024x110-160mm,pro složitější zapojení</t>
  </si>
  <si>
    <t>Na zazdění velká</t>
  </si>
  <si>
    <t xml:space="preserve">Na zeď 12 okruhů </t>
  </si>
  <si>
    <t xml:space="preserve">  Název zakázky</t>
  </si>
  <si>
    <t xml:space="preserve">Budou anhydritové podlahy? </t>
  </si>
  <si>
    <t xml:space="preserve">  Dodavatel podlahového vytápění</t>
  </si>
  <si>
    <t>Kompletní rozdělovače a sběrače</t>
  </si>
  <si>
    <r>
      <rPr>
        <sz val="14"/>
        <rFont val="Arial CE"/>
        <charset val="238"/>
      </rPr>
      <t xml:space="preserve">  </t>
    </r>
    <r>
      <rPr>
        <u/>
        <sz val="14"/>
        <rFont val="Arial CE"/>
        <charset val="238"/>
      </rPr>
      <t xml:space="preserve">Orientační rozpočet podlahového vytápění </t>
    </r>
  </si>
  <si>
    <r>
      <rPr>
        <sz val="14"/>
        <rFont val="Arial CE"/>
        <charset val="238"/>
      </rPr>
      <t xml:space="preserve">  </t>
    </r>
    <r>
      <rPr>
        <u/>
        <sz val="14"/>
        <rFont val="Arial CE"/>
        <charset val="238"/>
      </rPr>
      <t>Výpis materiálu podlahového vytápění</t>
    </r>
  </si>
  <si>
    <t>%</t>
  </si>
  <si>
    <t>Ostatní materiál data</t>
  </si>
  <si>
    <t xml:space="preserve">Ostatní materiál </t>
  </si>
  <si>
    <t>Pozice 1</t>
  </si>
  <si>
    <t>Pozice 2</t>
  </si>
  <si>
    <t>Pozice 3</t>
  </si>
  <si>
    <t>Pozice 4</t>
  </si>
  <si>
    <t>Pozice 5</t>
  </si>
  <si>
    <t>Není</t>
  </si>
  <si>
    <t xml:space="preserve">  NEBO zadej tepelnou ztrátu</t>
  </si>
  <si>
    <r>
      <t xml:space="preserve"> kW </t>
    </r>
    <r>
      <rPr>
        <sz val="9"/>
        <rFont val="Arial"/>
        <family val="2"/>
        <charset val="238"/>
      </rPr>
      <t xml:space="preserve"> !!! (pouze ztrátu v místnostech s podlahovým topením)</t>
    </r>
    <r>
      <rPr>
        <sz val="10"/>
        <rFont val="Arial"/>
        <family val="2"/>
        <charset val="238"/>
      </rPr>
      <t xml:space="preserve"> </t>
    </r>
  </si>
  <si>
    <t>jdn</t>
  </si>
  <si>
    <t>CELKOVÁ CENA PO SLEVĚ (bez DPH)</t>
  </si>
  <si>
    <t>1,4x0,8m, 1,12m2</t>
  </si>
  <si>
    <t xml:space="preserve">bal.12ks(13,44m²) </t>
  </si>
  <si>
    <t xml:space="preserve">Ostatní materiál a služby </t>
  </si>
  <si>
    <t>Trubka HAKA PE-Xc, 16x2 mm, balení 500 nebo 200 m</t>
  </si>
  <si>
    <t>Trubka HAKA PE-Xc, 18x2 mm, balení 500 nebo 200 m</t>
  </si>
  <si>
    <t>balení 50 ks</t>
  </si>
  <si>
    <t>Integrální podložka s reflexní vrstvou - vhodná pod anhydrit</t>
  </si>
  <si>
    <t>Sponky pro extra pevné kotvení, zalomené 5cm černé</t>
  </si>
  <si>
    <t>Okrajová páska</t>
  </si>
  <si>
    <t>pozor provázáno s volba lišty</t>
  </si>
  <si>
    <t>Šroubení</t>
  </si>
  <si>
    <t>cena</t>
  </si>
  <si>
    <t>položka</t>
  </si>
  <si>
    <t>Bude okrajová páska?</t>
  </si>
  <si>
    <t>pozor provázáno s volba páska</t>
  </si>
  <si>
    <t>okrajová páska</t>
  </si>
  <si>
    <t>Dilatační páska s PE folií, lepící pásek, 150 mm x 8 mm</t>
  </si>
  <si>
    <t>bal. 50 m</t>
  </si>
  <si>
    <t>Upevňovací lišta pro trubky 18 mm, délka 2,0m</t>
  </si>
  <si>
    <t>bal</t>
  </si>
  <si>
    <t>balení 16 ks 48 m</t>
  </si>
  <si>
    <t>balení 28 ks 56 m</t>
  </si>
  <si>
    <t>Volba lišty, šroubení a podložky 16 / 18 mm</t>
  </si>
  <si>
    <t>Deska</t>
  </si>
  <si>
    <t>vypočtené</t>
  </si>
  <si>
    <t>zaokr.</t>
  </si>
  <si>
    <t>NE</t>
  </si>
  <si>
    <t>Poskytnutá sleva (pouze z ceny materiálu GETASYSTEM)</t>
  </si>
  <si>
    <t xml:space="preserve">Trubka PE-RT O2, 17x2 mm, balení 300 nebo 600 m </t>
  </si>
  <si>
    <t>16x2 mm, E 3/4"x16</t>
  </si>
  <si>
    <t>17x2 mm, E 3/4"x17</t>
  </si>
  <si>
    <t>18x2 mm, E 3/4"x18</t>
  </si>
  <si>
    <t>Připojovací šroubení pro plastová potrubí</t>
  </si>
  <si>
    <t>(DN1", průtok 0,5-2,5 l/min.,  včetně průtokoměrů a uzávěru větví 1")</t>
  </si>
  <si>
    <t>Rozdělovače a sběrače High End</t>
  </si>
  <si>
    <t>Rozdělovače a sběrače Pro - s integrovaným elektropohonem na každém okruhu - NOVINKA</t>
  </si>
  <si>
    <t>(DN1", průtok 0,5-2,5 l/min.,  včetně průtokoměrů a uzávěru větví 3/4")</t>
  </si>
  <si>
    <t>balení 40 m2</t>
  </si>
  <si>
    <t xml:space="preserve">Montáž, doprava materiálu a montérů, topná zkouška </t>
  </si>
  <si>
    <t>Ostatní materiál mimo podlahové topení (páteře, armatury, izolace)</t>
  </si>
  <si>
    <t>Pozor 3 skryté řádky</t>
  </si>
  <si>
    <t>balení 1000 ks</t>
  </si>
  <si>
    <t>Sponky pro kotvení lišty k izolaci, 45 mm, červené</t>
  </si>
  <si>
    <t>Platnost od 1.4.2020 do odvolání</t>
  </si>
  <si>
    <t xml:space="preserve">    Verze 2020 - 4 </t>
  </si>
  <si>
    <t>Sys. deska GETA pro 16,17 a 18 mm, izolace 30 mm</t>
  </si>
  <si>
    <t>Sys. deska GETA pro 16,17 a 18 mm, izolace 10 mm</t>
  </si>
  <si>
    <t>Upevňovací lišta pro trubky 16 a 17 mm, délka 3,0m</t>
  </si>
  <si>
    <t xml:space="preserve">Na zazdění 2 až 4 okruhů </t>
  </si>
  <si>
    <t xml:space="preserve">Na zazdění 5 okruhů </t>
  </si>
  <si>
    <t xml:space="preserve">Na zazdění 6 až 7 okruhů </t>
  </si>
  <si>
    <t xml:space="preserve">Na zazdění 8 až 10 okruhů </t>
  </si>
  <si>
    <t xml:space="preserve">Na zazdění 11 až 12 okruhů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</si>
</sst>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#,##0.00\ &quot;Kč&quot;;\-#,##0.00\ &quot;Kč&quot;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</numFmts>
  <fonts count="34" x14ac:knownFonts="1">
    <font>
      <sz val="10"/>
      <name val="Arial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b/>
      <u/>
      <sz val="14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name val="Arial CE"/>
      <family val="2"/>
      <charset val="238"/>
    </font>
    <font>
      <b/>
      <sz val="9"/>
      <name val="Arial CE"/>
      <charset val="238"/>
    </font>
    <font>
      <sz val="9"/>
      <name val="Calibri"/>
      <family val="2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b/>
      <sz val="10"/>
      <name val="Arial CE"/>
      <charset val="238"/>
    </font>
    <font>
      <i/>
      <sz val="10"/>
      <name val="Arial CE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i/>
      <sz val="8"/>
      <name val="Arial CE"/>
      <charset val="238"/>
    </font>
    <font>
      <i/>
      <sz val="8"/>
      <name val="Arial"/>
      <family val="2"/>
      <charset val="238"/>
    </font>
    <font>
      <sz val="10"/>
      <name val="Calibri"/>
      <family val="2"/>
      <charset val="238"/>
    </font>
    <font>
      <sz val="10"/>
      <color rgb="FFFF0000"/>
      <name val="Arial"/>
      <family val="2"/>
      <charset val="238"/>
    </font>
    <font>
      <b/>
      <sz val="11"/>
      <name val="Arial CE"/>
      <charset val="238"/>
    </font>
    <font>
      <b/>
      <sz val="11"/>
      <name val="Arial"/>
      <family val="2"/>
      <charset val="238"/>
    </font>
    <font>
      <b/>
      <u/>
      <sz val="14"/>
      <color theme="9"/>
      <name val="Arial CE"/>
      <family val="2"/>
      <charset val="238"/>
    </font>
    <font>
      <i/>
      <sz val="8"/>
      <color theme="0" tint="-0.34998626667073579"/>
      <name val="Arial"/>
      <family val="2"/>
      <charset val="238"/>
    </font>
    <font>
      <u/>
      <sz val="14"/>
      <color theme="9"/>
      <name val="Arial CE"/>
      <charset val="238"/>
    </font>
    <font>
      <u/>
      <sz val="14"/>
      <name val="Arial CE"/>
      <charset val="238"/>
    </font>
    <font>
      <sz val="14"/>
      <name val="Arial CE"/>
      <charset val="238"/>
    </font>
    <font>
      <b/>
      <sz val="10"/>
      <color theme="9"/>
      <name val="Arial CE"/>
      <charset val="238"/>
    </font>
    <font>
      <sz val="10"/>
      <color rgb="FFFF0000"/>
      <name val="Arial CE"/>
      <charset val="238"/>
    </font>
    <font>
      <i/>
      <sz val="7"/>
      <color theme="0" tint="-0.499984740745262"/>
      <name val="Arial"/>
      <family val="2"/>
      <charset val="238"/>
    </font>
    <font>
      <sz val="8"/>
      <color rgb="FF000000"/>
      <name val="Tahom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9"/>
      </bottom>
      <diagonal/>
    </border>
    <border>
      <left/>
      <right style="thin">
        <color theme="9"/>
      </right>
      <top/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9"/>
      </left>
      <right/>
      <top/>
      <bottom style="thin">
        <color theme="9"/>
      </bottom>
      <diagonal/>
    </border>
    <border>
      <left/>
      <right style="thin">
        <color theme="9"/>
      </right>
      <top/>
      <bottom style="thin">
        <color theme="9"/>
      </bottom>
      <diagonal/>
    </border>
    <border>
      <left/>
      <right/>
      <top style="thin">
        <color theme="9"/>
      </top>
      <bottom/>
      <diagonal/>
    </border>
    <border>
      <left/>
      <right/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/>
      <bottom/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/>
      </bottom>
      <diagonal/>
    </border>
    <border>
      <left style="thin">
        <color theme="9"/>
      </left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99">
    <xf numFmtId="0" fontId="0" fillId="0" borderId="0" xfId="0"/>
    <xf numFmtId="0" fontId="2" fillId="0" borderId="0" xfId="0" applyFont="1"/>
    <xf numFmtId="0" fontId="4" fillId="0" borderId="0" xfId="2"/>
    <xf numFmtId="0" fontId="5" fillId="0" borderId="0" xfId="2" applyFont="1"/>
    <xf numFmtId="164" fontId="3" fillId="0" borderId="0" xfId="1" applyNumberFormat="1" applyFont="1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6" fillId="0" borderId="0" xfId="2" applyFont="1"/>
    <xf numFmtId="0" fontId="8" fillId="0" borderId="0" xfId="2" applyFont="1"/>
    <xf numFmtId="0" fontId="9" fillId="0" borderId="0" xfId="2" applyFont="1"/>
    <xf numFmtId="0" fontId="8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0" fontId="10" fillId="0" borderId="0" xfId="2" applyFont="1" applyAlignment="1">
      <alignment horizontal="center"/>
    </xf>
    <xf numFmtId="0" fontId="11" fillId="0" borderId="0" xfId="2" applyFont="1"/>
    <xf numFmtId="0" fontId="13" fillId="0" borderId="1" xfId="2" applyFont="1" applyBorder="1" applyAlignment="1">
      <alignment horizontal="center"/>
    </xf>
    <xf numFmtId="0" fontId="13" fillId="0" borderId="1" xfId="2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2" fillId="2" borderId="0" xfId="0" applyFont="1" applyFill="1"/>
    <xf numFmtId="0" fontId="9" fillId="2" borderId="0" xfId="2" applyFont="1" applyFill="1"/>
    <xf numFmtId="0" fontId="2" fillId="2" borderId="0" xfId="0" applyFont="1" applyFill="1" applyAlignment="1">
      <alignment horizontal="center"/>
    </xf>
    <xf numFmtId="0" fontId="9" fillId="2" borderId="0" xfId="2" applyFont="1" applyFill="1" applyAlignment="1">
      <alignment horizontal="center"/>
    </xf>
    <xf numFmtId="164" fontId="3" fillId="2" borderId="0" xfId="1" applyNumberFormat="1" applyFont="1" applyFill="1"/>
    <xf numFmtId="0" fontId="10" fillId="2" borderId="0" xfId="2" applyFont="1" applyFill="1" applyAlignment="1">
      <alignment horizontal="center"/>
    </xf>
    <xf numFmtId="0" fontId="10" fillId="0" borderId="0" xfId="2" applyFont="1" applyAlignment="1">
      <alignment horizontal="right"/>
    </xf>
    <xf numFmtId="0" fontId="2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9" fillId="0" borderId="0" xfId="2" applyFont="1" applyAlignment="1">
      <alignment horizontal="right"/>
    </xf>
    <xf numFmtId="0" fontId="1" fillId="0" borderId="0" xfId="0" applyFont="1"/>
    <xf numFmtId="164" fontId="4" fillId="0" borderId="0" xfId="1" applyNumberFormat="1" applyFont="1"/>
    <xf numFmtId="164" fontId="0" fillId="0" borderId="0" xfId="1" applyNumberFormat="1" applyFont="1"/>
    <xf numFmtId="164" fontId="4" fillId="0" borderId="0" xfId="1" applyNumberFormat="1" applyFont="1" applyAlignment="1">
      <alignment horizontal="left"/>
    </xf>
    <xf numFmtId="0" fontId="13" fillId="0" borderId="0" xfId="2" applyFont="1"/>
    <xf numFmtId="164" fontId="4" fillId="0" borderId="0" xfId="2" applyNumberFormat="1"/>
    <xf numFmtId="164" fontId="0" fillId="0" borderId="0" xfId="0" applyNumberFormat="1"/>
    <xf numFmtId="164" fontId="1" fillId="0" borderId="0" xfId="1" applyNumberFormat="1"/>
    <xf numFmtId="164" fontId="24" fillId="0" borderId="0" xfId="0" applyNumberFormat="1" applyFont="1"/>
    <xf numFmtId="0" fontId="4" fillId="3" borderId="0" xfId="2" applyFill="1"/>
    <xf numFmtId="0" fontId="5" fillId="3" borderId="0" xfId="2" applyFont="1" applyFill="1"/>
    <xf numFmtId="0" fontId="19" fillId="3" borderId="0" xfId="2" applyFont="1" applyFill="1" applyAlignment="1">
      <alignment horizontal="left"/>
    </xf>
    <xf numFmtId="0" fontId="20" fillId="3" borderId="0" xfId="0" applyFont="1" applyFill="1"/>
    <xf numFmtId="0" fontId="19" fillId="3" borderId="0" xfId="2" applyFont="1" applyFill="1" applyAlignment="1">
      <alignment horizontal="right"/>
    </xf>
    <xf numFmtId="0" fontId="19" fillId="3" borderId="0" xfId="2" applyFont="1" applyFill="1"/>
    <xf numFmtId="0" fontId="0" fillId="3" borderId="0" xfId="0" applyFill="1"/>
    <xf numFmtId="0" fontId="1" fillId="3" borderId="0" xfId="0" applyFont="1" applyFill="1"/>
    <xf numFmtId="0" fontId="19" fillId="0" borderId="0" xfId="2" applyFont="1"/>
    <xf numFmtId="0" fontId="16" fillId="3" borderId="0" xfId="2" applyFont="1" applyFill="1" applyAlignment="1">
      <alignment horizontal="center"/>
    </xf>
    <xf numFmtId="0" fontId="10" fillId="2" borderId="0" xfId="2" applyFont="1" applyFill="1" applyAlignment="1">
      <alignment horizontal="right"/>
    </xf>
    <xf numFmtId="0" fontId="25" fillId="3" borderId="0" xfId="2" applyFont="1" applyFill="1"/>
    <xf numFmtId="0" fontId="27" fillId="3" borderId="0" xfId="2" applyFont="1" applyFill="1" applyAlignment="1">
      <alignment horizontal="left"/>
    </xf>
    <xf numFmtId="0" fontId="26" fillId="0" borderId="0" xfId="0" applyFont="1" applyAlignment="1">
      <alignment horizontal="right"/>
    </xf>
    <xf numFmtId="0" fontId="15" fillId="3" borderId="0" xfId="2" applyFont="1" applyFill="1" applyAlignment="1">
      <alignment horizontal="center"/>
    </xf>
    <xf numFmtId="0" fontId="0" fillId="0" borderId="6" xfId="0" applyBorder="1"/>
    <xf numFmtId="0" fontId="0" fillId="0" borderId="7" xfId="0" applyBorder="1"/>
    <xf numFmtId="0" fontId="4" fillId="3" borderId="8" xfId="2" applyFill="1" applyBorder="1"/>
    <xf numFmtId="0" fontId="4" fillId="3" borderId="7" xfId="2" applyFill="1" applyBorder="1"/>
    <xf numFmtId="0" fontId="19" fillId="3" borderId="7" xfId="2" applyFont="1" applyFill="1" applyBorder="1"/>
    <xf numFmtId="0" fontId="0" fillId="3" borderId="7" xfId="0" applyFill="1" applyBorder="1"/>
    <xf numFmtId="0" fontId="4" fillId="3" borderId="10" xfId="2" applyFill="1" applyBorder="1"/>
    <xf numFmtId="0" fontId="15" fillId="3" borderId="6" xfId="2" applyFont="1" applyFill="1" applyBorder="1"/>
    <xf numFmtId="0" fontId="1" fillId="3" borderId="6" xfId="0" applyFont="1" applyFill="1" applyBorder="1"/>
    <xf numFmtId="0" fontId="4" fillId="3" borderId="6" xfId="2" applyFill="1" applyBorder="1"/>
    <xf numFmtId="0" fontId="0" fillId="3" borderId="6" xfId="0" applyFill="1" applyBorder="1"/>
    <xf numFmtId="0" fontId="0" fillId="3" borderId="11" xfId="0" applyFill="1" applyBorder="1"/>
    <xf numFmtId="0" fontId="16" fillId="3" borderId="12" xfId="2" applyFont="1" applyFill="1" applyBorder="1" applyAlignment="1">
      <alignment horizontal="center"/>
    </xf>
    <xf numFmtId="0" fontId="24" fillId="2" borderId="13" xfId="0" applyFont="1" applyFill="1" applyBorder="1"/>
    <xf numFmtId="0" fontId="0" fillId="2" borderId="13" xfId="0" applyFill="1" applyBorder="1"/>
    <xf numFmtId="0" fontId="4" fillId="0" borderId="13" xfId="2" applyBorder="1"/>
    <xf numFmtId="0" fontId="15" fillId="0" borderId="13" xfId="2" applyFont="1" applyBorder="1"/>
    <xf numFmtId="0" fontId="1" fillId="0" borderId="13" xfId="0" applyFont="1" applyBorder="1"/>
    <xf numFmtId="0" fontId="0" fillId="0" borderId="13" xfId="0" applyBorder="1"/>
    <xf numFmtId="0" fontId="5" fillId="3" borderId="6" xfId="2" applyFont="1" applyFill="1" applyBorder="1"/>
    <xf numFmtId="0" fontId="13" fillId="2" borderId="13" xfId="2" applyFont="1" applyFill="1" applyBorder="1" applyAlignment="1">
      <alignment horizontal="center"/>
    </xf>
    <xf numFmtId="0" fontId="14" fillId="2" borderId="13" xfId="0" applyFont="1" applyFill="1" applyBorder="1"/>
    <xf numFmtId="0" fontId="16" fillId="3" borderId="8" xfId="2" applyFont="1" applyFill="1" applyBorder="1" applyAlignment="1">
      <alignment horizontal="center"/>
    </xf>
    <xf numFmtId="0" fontId="16" fillId="3" borderId="7" xfId="2" applyFont="1" applyFill="1" applyBorder="1" applyAlignment="1">
      <alignment horizontal="center"/>
    </xf>
    <xf numFmtId="0" fontId="4" fillId="3" borderId="11" xfId="2" applyFill="1" applyBorder="1"/>
    <xf numFmtId="0" fontId="4" fillId="3" borderId="14" xfId="2" applyFill="1" applyBorder="1" applyAlignment="1">
      <alignment horizontal="right"/>
    </xf>
    <xf numFmtId="0" fontId="0" fillId="3" borderId="14" xfId="0" applyFill="1" applyBorder="1" applyAlignment="1">
      <alignment horizontal="center"/>
    </xf>
    <xf numFmtId="164" fontId="4" fillId="3" borderId="17" xfId="1" applyNumberFormat="1" applyFont="1" applyFill="1" applyBorder="1"/>
    <xf numFmtId="164" fontId="24" fillId="2" borderId="17" xfId="1" applyNumberFormat="1" applyFont="1" applyFill="1" applyBorder="1"/>
    <xf numFmtId="164" fontId="0" fillId="2" borderId="17" xfId="1" applyNumberFormat="1" applyFont="1" applyFill="1" applyBorder="1"/>
    <xf numFmtId="0" fontId="0" fillId="2" borderId="17" xfId="0" applyFill="1" applyBorder="1"/>
    <xf numFmtId="0" fontId="24" fillId="2" borderId="12" xfId="0" applyFont="1" applyFill="1" applyBorder="1"/>
    <xf numFmtId="0" fontId="0" fillId="2" borderId="6" xfId="0" applyFill="1" applyBorder="1"/>
    <xf numFmtId="0" fontId="1" fillId="2" borderId="13" xfId="0" applyFont="1" applyFill="1" applyBorder="1" applyAlignment="1">
      <alignment horizontal="center"/>
    </xf>
    <xf numFmtId="0" fontId="16" fillId="3" borderId="6" xfId="2" applyFont="1" applyFill="1" applyBorder="1" applyAlignment="1">
      <alignment horizontal="center"/>
    </xf>
    <xf numFmtId="0" fontId="16" fillId="3" borderId="11" xfId="2" applyFont="1" applyFill="1" applyBorder="1" applyAlignment="1">
      <alignment horizontal="center"/>
    </xf>
    <xf numFmtId="0" fontId="13" fillId="2" borderId="17" xfId="2" applyFont="1" applyFill="1" applyBorder="1" applyAlignment="1">
      <alignment horizontal="center"/>
    </xf>
    <xf numFmtId="164" fontId="1" fillId="2" borderId="17" xfId="1" applyNumberFormat="1" applyFill="1" applyBorder="1"/>
    <xf numFmtId="164" fontId="24" fillId="2" borderId="17" xfId="0" applyNumberFormat="1" applyFont="1" applyFill="1" applyBorder="1"/>
    <xf numFmtId="0" fontId="4" fillId="0" borderId="12" xfId="2" applyBorder="1"/>
    <xf numFmtId="0" fontId="0" fillId="0" borderId="12" xfId="0" applyBorder="1"/>
    <xf numFmtId="0" fontId="0" fillId="3" borderId="18" xfId="0" applyFill="1" applyBorder="1"/>
    <xf numFmtId="0" fontId="0" fillId="3" borderId="12" xfId="0" applyFill="1" applyBorder="1"/>
    <xf numFmtId="0" fontId="27" fillId="3" borderId="20" xfId="2" applyFont="1" applyFill="1" applyBorder="1" applyAlignment="1">
      <alignment horizontal="left"/>
    </xf>
    <xf numFmtId="0" fontId="4" fillId="3" borderId="20" xfId="2" applyFill="1" applyBorder="1"/>
    <xf numFmtId="0" fontId="0" fillId="3" borderId="20" xfId="0" applyFill="1" applyBorder="1"/>
    <xf numFmtId="0" fontId="28" fillId="3" borderId="20" xfId="2" applyFont="1" applyFill="1" applyBorder="1"/>
    <xf numFmtId="0" fontId="1" fillId="2" borderId="19" xfId="0" applyFont="1" applyFill="1" applyBorder="1"/>
    <xf numFmtId="0" fontId="4" fillId="2" borderId="19" xfId="2" applyFill="1" applyBorder="1"/>
    <xf numFmtId="0" fontId="23" fillId="2" borderId="19" xfId="2" applyFont="1" applyFill="1" applyBorder="1"/>
    <xf numFmtId="0" fontId="2" fillId="3" borderId="20" xfId="0" applyFont="1" applyFill="1" applyBorder="1"/>
    <xf numFmtId="0" fontId="9" fillId="3" borderId="20" xfId="2" applyFont="1" applyFill="1" applyBorder="1" applyAlignment="1">
      <alignment horizontal="left"/>
    </xf>
    <xf numFmtId="0" fontId="9" fillId="3" borderId="20" xfId="2" applyFont="1" applyFill="1" applyBorder="1"/>
    <xf numFmtId="0" fontId="9" fillId="3" borderId="18" xfId="2" applyFont="1" applyFill="1" applyBorder="1"/>
    <xf numFmtId="1" fontId="9" fillId="3" borderId="15" xfId="2" applyNumberFormat="1" applyFont="1" applyFill="1" applyBorder="1" applyAlignment="1">
      <alignment horizontal="right"/>
    </xf>
    <xf numFmtId="0" fontId="2" fillId="3" borderId="15" xfId="0" applyFont="1" applyFill="1" applyBorder="1" applyAlignment="1">
      <alignment horizontal="center"/>
    </xf>
    <xf numFmtId="164" fontId="9" fillId="3" borderId="7" xfId="1" applyNumberFormat="1" applyFont="1" applyFill="1" applyBorder="1"/>
    <xf numFmtId="0" fontId="9" fillId="3" borderId="9" xfId="2" applyFont="1" applyFill="1" applyBorder="1" applyAlignment="1">
      <alignment horizontal="right"/>
    </xf>
    <xf numFmtId="0" fontId="2" fillId="3" borderId="9" xfId="0" applyFont="1" applyFill="1" applyBorder="1" applyAlignment="1">
      <alignment horizontal="center"/>
    </xf>
    <xf numFmtId="164" fontId="9" fillId="3" borderId="11" xfId="1" applyNumberFormat="1" applyFont="1" applyFill="1" applyBorder="1"/>
    <xf numFmtId="1" fontId="9" fillId="3" borderId="15" xfId="1" applyNumberFormat="1" applyFont="1" applyFill="1" applyBorder="1" applyAlignment="1">
      <alignment horizontal="right"/>
    </xf>
    <xf numFmtId="164" fontId="9" fillId="3" borderId="7" xfId="1" applyNumberFormat="1" applyFont="1" applyFill="1" applyBorder="1" applyAlignment="1">
      <alignment horizontal="left"/>
    </xf>
    <xf numFmtId="0" fontId="9" fillId="3" borderId="15" xfId="2" applyFont="1" applyFill="1" applyBorder="1" applyAlignment="1">
      <alignment horizontal="right"/>
    </xf>
    <xf numFmtId="0" fontId="2" fillId="3" borderId="15" xfId="0" applyFont="1" applyFill="1" applyBorder="1" applyAlignment="1">
      <alignment horizontal="right"/>
    </xf>
    <xf numFmtId="164" fontId="9" fillId="3" borderId="7" xfId="1" applyNumberFormat="1" applyFont="1" applyFill="1" applyBorder="1" applyAlignment="1">
      <alignment horizontal="right"/>
    </xf>
    <xf numFmtId="164" fontId="2" fillId="3" borderId="7" xfId="1" applyNumberFormat="1" applyFont="1" applyFill="1" applyBorder="1"/>
    <xf numFmtId="0" fontId="2" fillId="3" borderId="16" xfId="0" applyFont="1" applyFill="1" applyBorder="1" applyAlignment="1">
      <alignment horizontal="right"/>
    </xf>
    <xf numFmtId="0" fontId="2" fillId="3" borderId="16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right"/>
    </xf>
    <xf numFmtId="164" fontId="11" fillId="3" borderId="7" xfId="2" applyNumberFormat="1" applyFont="1" applyFill="1" applyBorder="1"/>
    <xf numFmtId="0" fontId="11" fillId="3" borderId="11" xfId="2" applyFont="1" applyFill="1" applyBorder="1"/>
    <xf numFmtId="164" fontId="11" fillId="3" borderId="7" xfId="1" applyNumberFormat="1" applyFont="1" applyFill="1" applyBorder="1" applyAlignment="1">
      <alignment horizontal="left"/>
    </xf>
    <xf numFmtId="164" fontId="11" fillId="3" borderId="7" xfId="1" applyNumberFormat="1" applyFont="1" applyFill="1" applyBorder="1"/>
    <xf numFmtId="164" fontId="11" fillId="3" borderId="11" xfId="1" applyNumberFormat="1" applyFont="1" applyFill="1" applyBorder="1"/>
    <xf numFmtId="164" fontId="11" fillId="3" borderId="7" xfId="1" applyNumberFormat="1" applyFont="1" applyFill="1" applyBorder="1" applyAlignment="1">
      <alignment horizontal="right"/>
    </xf>
    <xf numFmtId="164" fontId="3" fillId="3" borderId="7" xfId="0" applyNumberFormat="1" applyFont="1" applyFill="1" applyBorder="1"/>
    <xf numFmtId="0" fontId="3" fillId="3" borderId="7" xfId="0" applyFont="1" applyFill="1" applyBorder="1"/>
    <xf numFmtId="164" fontId="11" fillId="3" borderId="11" xfId="1" applyNumberFormat="1" applyFont="1" applyFill="1" applyBorder="1" applyAlignment="1">
      <alignment horizontal="left"/>
    </xf>
    <xf numFmtId="0" fontId="13" fillId="3" borderId="10" xfId="2" applyFont="1" applyFill="1" applyBorder="1"/>
    <xf numFmtId="0" fontId="9" fillId="3" borderId="0" xfId="2" applyFont="1" applyFill="1" applyAlignment="1">
      <alignment horizontal="left"/>
    </xf>
    <xf numFmtId="0" fontId="9" fillId="3" borderId="0" xfId="2" applyFont="1" applyFill="1"/>
    <xf numFmtId="44" fontId="9" fillId="3" borderId="7" xfId="1" applyFont="1" applyFill="1" applyBorder="1" applyAlignment="1">
      <alignment horizontal="left"/>
    </xf>
    <xf numFmtId="0" fontId="15" fillId="3" borderId="2" xfId="2" applyFont="1" applyFill="1" applyBorder="1" applyProtection="1">
      <protection locked="0"/>
    </xf>
    <xf numFmtId="0" fontId="17" fillId="3" borderId="2" xfId="0" applyFont="1" applyFill="1" applyBorder="1" applyProtection="1">
      <protection locked="0"/>
    </xf>
    <xf numFmtId="0" fontId="4" fillId="0" borderId="0" xfId="2" applyProtection="1">
      <protection locked="0"/>
    </xf>
    <xf numFmtId="0" fontId="0" fillId="0" borderId="0" xfId="0" applyProtection="1">
      <protection locked="0"/>
    </xf>
    <xf numFmtId="0" fontId="26" fillId="0" borderId="0" xfId="0" applyFont="1" applyAlignment="1" applyProtection="1">
      <alignment horizontal="right"/>
      <protection locked="0"/>
    </xf>
    <xf numFmtId="0" fontId="17" fillId="0" borderId="0" xfId="0" applyFont="1" applyProtection="1">
      <protection locked="0"/>
    </xf>
    <xf numFmtId="0" fontId="1" fillId="0" borderId="0" xfId="0" applyFont="1" applyProtection="1">
      <protection locked="0"/>
    </xf>
    <xf numFmtId="165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18" fillId="0" borderId="0" xfId="0" applyFont="1" applyProtection="1">
      <protection locked="0"/>
    </xf>
    <xf numFmtId="1" fontId="0" fillId="0" borderId="0" xfId="0" applyNumberFormat="1" applyProtection="1">
      <protection locked="0"/>
    </xf>
    <xf numFmtId="0" fontId="1" fillId="0" borderId="0" xfId="0" applyFont="1" applyAlignment="1" applyProtection="1">
      <alignment horizontal="right"/>
      <protection locked="0"/>
    </xf>
    <xf numFmtId="1" fontId="1" fillId="0" borderId="0" xfId="0" applyNumberFormat="1" applyFont="1" applyAlignment="1" applyProtection="1">
      <alignment horizontal="right"/>
      <protection locked="0"/>
    </xf>
    <xf numFmtId="1" fontId="17" fillId="0" borderId="0" xfId="0" applyNumberFormat="1" applyFont="1" applyAlignment="1" applyProtection="1">
      <alignment horizontal="right"/>
      <protection locked="0"/>
    </xf>
    <xf numFmtId="1" fontId="22" fillId="0" borderId="0" xfId="0" applyNumberFormat="1" applyFont="1" applyProtection="1">
      <protection locked="0"/>
    </xf>
    <xf numFmtId="1" fontId="2" fillId="3" borderId="15" xfId="0" applyNumberFormat="1" applyFont="1" applyFill="1" applyBorder="1" applyAlignment="1" applyProtection="1">
      <alignment horizontal="right"/>
      <protection locked="0"/>
    </xf>
    <xf numFmtId="1" fontId="2" fillId="3" borderId="9" xfId="0" applyNumberFormat="1" applyFont="1" applyFill="1" applyBorder="1" applyAlignment="1" applyProtection="1">
      <alignment horizontal="right"/>
      <protection locked="0"/>
    </xf>
    <xf numFmtId="0" fontId="21" fillId="0" borderId="0" xfId="2" applyFont="1"/>
    <xf numFmtId="164" fontId="9" fillId="3" borderId="8" xfId="1" applyNumberFormat="1" applyFont="1" applyFill="1" applyBorder="1" applyAlignment="1">
      <alignment horizontal="right"/>
    </xf>
    <xf numFmtId="164" fontId="11" fillId="3" borderId="8" xfId="1" applyNumberFormat="1" applyFont="1" applyFill="1" applyBorder="1" applyAlignment="1">
      <alignment horizontal="right"/>
    </xf>
    <xf numFmtId="164" fontId="9" fillId="3" borderId="17" xfId="1" applyNumberFormat="1" applyFont="1" applyFill="1" applyBorder="1"/>
    <xf numFmtId="0" fontId="0" fillId="3" borderId="13" xfId="0" applyFill="1" applyBorder="1"/>
    <xf numFmtId="1" fontId="2" fillId="3" borderId="13" xfId="0" applyNumberFormat="1" applyFont="1" applyFill="1" applyBorder="1" applyAlignment="1" applyProtection="1">
      <alignment horizontal="right"/>
      <protection locked="0"/>
    </xf>
    <xf numFmtId="0" fontId="2" fillId="3" borderId="13" xfId="0" applyFont="1" applyFill="1" applyBorder="1" applyAlignment="1">
      <alignment horizontal="center"/>
    </xf>
    <xf numFmtId="164" fontId="11" fillId="3" borderId="17" xfId="1" applyNumberFormat="1" applyFont="1" applyFill="1" applyBorder="1" applyAlignment="1" applyProtection="1">
      <alignment horizontal="left"/>
      <protection locked="0"/>
    </xf>
    <xf numFmtId="7" fontId="3" fillId="0" borderId="0" xfId="1" applyNumberFormat="1" applyFont="1"/>
    <xf numFmtId="0" fontId="2" fillId="0" borderId="0" xfId="0" applyFont="1" applyAlignment="1">
      <alignment horizontal="center"/>
    </xf>
    <xf numFmtId="44" fontId="3" fillId="2" borderId="0" xfId="1" applyFont="1" applyFill="1" applyAlignment="1">
      <alignment horizontal="left"/>
    </xf>
    <xf numFmtId="0" fontId="22" fillId="0" borderId="0" xfId="0" applyFont="1" applyProtection="1">
      <protection locked="0"/>
    </xf>
    <xf numFmtId="0" fontId="9" fillId="3" borderId="10" xfId="2" applyFont="1" applyFill="1" applyBorder="1" applyAlignment="1" applyProtection="1">
      <alignment vertical="center"/>
      <protection locked="0"/>
    </xf>
    <xf numFmtId="0" fontId="9" fillId="3" borderId="0" xfId="2" applyFont="1" applyFill="1" applyAlignment="1">
      <alignment horizontal="left" vertical="top"/>
    </xf>
    <xf numFmtId="0" fontId="9" fillId="3" borderId="20" xfId="2" applyFont="1" applyFill="1" applyBorder="1" applyAlignment="1">
      <alignment horizontal="center"/>
    </xf>
    <xf numFmtId="164" fontId="9" fillId="3" borderId="20" xfId="1" applyNumberFormat="1" applyFont="1" applyFill="1" applyBorder="1" applyAlignment="1">
      <alignment horizontal="center"/>
    </xf>
    <xf numFmtId="164" fontId="11" fillId="3" borderId="20" xfId="1" applyNumberFormat="1" applyFont="1" applyFill="1" applyBorder="1" applyAlignment="1">
      <alignment horizontal="center"/>
    </xf>
    <xf numFmtId="164" fontId="31" fillId="0" borderId="0" xfId="1" applyNumberFormat="1" applyFont="1" applyAlignment="1">
      <alignment horizontal="left"/>
    </xf>
    <xf numFmtId="4" fontId="2" fillId="0" borderId="0" xfId="0" applyNumberFormat="1" applyFont="1"/>
    <xf numFmtId="164" fontId="3" fillId="4" borderId="0" xfId="1" applyNumberFormat="1" applyFont="1" applyFill="1"/>
    <xf numFmtId="0" fontId="32" fillId="3" borderId="18" xfId="0" applyFont="1" applyFill="1" applyBorder="1" applyAlignment="1">
      <alignment vertical="center"/>
    </xf>
    <xf numFmtId="1" fontId="9" fillId="3" borderId="20" xfId="2" applyNumberFormat="1" applyFont="1" applyFill="1" applyBorder="1" applyAlignment="1">
      <alignment horizontal="right"/>
    </xf>
    <xf numFmtId="44" fontId="3" fillId="0" borderId="0" xfId="1" applyFont="1" applyAlignment="1">
      <alignment horizontal="left"/>
    </xf>
    <xf numFmtId="0" fontId="2" fillId="0" borderId="0" xfId="0" applyFont="1" applyFill="1"/>
    <xf numFmtId="0" fontId="9" fillId="0" borderId="0" xfId="2" applyFont="1" applyFill="1"/>
    <xf numFmtId="0" fontId="2" fillId="0" borderId="0" xfId="0" applyFont="1" applyFill="1" applyAlignment="1">
      <alignment horizontal="right"/>
    </xf>
    <xf numFmtId="0" fontId="9" fillId="0" borderId="0" xfId="2" applyFont="1" applyFill="1" applyAlignment="1">
      <alignment horizontal="center"/>
    </xf>
    <xf numFmtId="164" fontId="3" fillId="0" borderId="0" xfId="1" applyNumberFormat="1" applyFont="1" applyFill="1"/>
    <xf numFmtId="0" fontId="10" fillId="0" borderId="0" xfId="2" applyFont="1" applyFill="1" applyAlignment="1">
      <alignment horizontal="center"/>
    </xf>
    <xf numFmtId="0" fontId="2" fillId="3" borderId="0" xfId="0" applyFont="1" applyFill="1"/>
    <xf numFmtId="0" fontId="7" fillId="0" borderId="0" xfId="2" applyFont="1" applyAlignment="1">
      <alignment horizontal="left"/>
    </xf>
    <xf numFmtId="0" fontId="13" fillId="0" borderId="1" xfId="2" applyFont="1" applyBorder="1" applyAlignment="1">
      <alignment horizontal="left"/>
    </xf>
    <xf numFmtId="0" fontId="28" fillId="3" borderId="20" xfId="2" applyFont="1" applyFill="1" applyBorder="1" applyAlignment="1">
      <alignment horizontal="left"/>
    </xf>
    <xf numFmtId="0" fontId="28" fillId="3" borderId="0" xfId="2" applyFont="1" applyFill="1" applyAlignment="1">
      <alignment horizontal="left"/>
    </xf>
    <xf numFmtId="0" fontId="13" fillId="3" borderId="10" xfId="2" applyFont="1" applyFill="1" applyBorder="1" applyAlignment="1">
      <alignment horizontal="left"/>
    </xf>
    <xf numFmtId="0" fontId="13" fillId="3" borderId="6" xfId="2" applyFont="1" applyFill="1" applyBorder="1" applyAlignment="1">
      <alignment horizontal="left"/>
    </xf>
    <xf numFmtId="0" fontId="13" fillId="3" borderId="11" xfId="2" applyFont="1" applyFill="1" applyBorder="1" applyAlignment="1">
      <alignment horizontal="left"/>
    </xf>
    <xf numFmtId="0" fontId="13" fillId="3" borderId="20" xfId="2" applyFont="1" applyFill="1" applyBorder="1" applyAlignment="1">
      <alignment horizontal="left"/>
    </xf>
    <xf numFmtId="0" fontId="13" fillId="3" borderId="0" xfId="2" applyFont="1" applyFill="1" applyAlignment="1">
      <alignment horizontal="left"/>
    </xf>
    <xf numFmtId="0" fontId="13" fillId="3" borderId="7" xfId="2" applyFont="1" applyFill="1" applyBorder="1" applyAlignment="1">
      <alignment horizontal="left"/>
    </xf>
    <xf numFmtId="0" fontId="13" fillId="2" borderId="19" xfId="2" applyFont="1" applyFill="1" applyBorder="1" applyAlignment="1">
      <alignment horizontal="center"/>
    </xf>
    <xf numFmtId="0" fontId="13" fillId="2" borderId="13" xfId="2" applyFont="1" applyFill="1" applyBorder="1" applyAlignment="1">
      <alignment horizontal="center"/>
    </xf>
    <xf numFmtId="0" fontId="15" fillId="3" borderId="3" xfId="2" applyFont="1" applyFill="1" applyBorder="1" applyAlignment="1" applyProtection="1">
      <alignment horizontal="center"/>
      <protection locked="0"/>
    </xf>
    <xf numFmtId="0" fontId="15" fillId="3" borderId="4" xfId="2" applyFont="1" applyFill="1" applyBorder="1" applyAlignment="1" applyProtection="1">
      <alignment horizontal="center"/>
      <protection locked="0"/>
    </xf>
    <xf numFmtId="0" fontId="15" fillId="3" borderId="5" xfId="2" applyFont="1" applyFill="1" applyBorder="1" applyAlignment="1" applyProtection="1">
      <alignment horizontal="center"/>
      <protection locked="0"/>
    </xf>
    <xf numFmtId="0" fontId="30" fillId="3" borderId="3" xfId="2" applyFont="1" applyFill="1" applyBorder="1" applyAlignment="1" applyProtection="1">
      <alignment horizontal="center"/>
      <protection locked="0"/>
    </xf>
    <xf numFmtId="0" fontId="30" fillId="3" borderId="4" xfId="2" applyFont="1" applyFill="1" applyBorder="1" applyAlignment="1" applyProtection="1">
      <alignment horizontal="center"/>
      <protection locked="0"/>
    </xf>
    <xf numFmtId="0" fontId="30" fillId="3" borderId="5" xfId="2" applyFont="1" applyFill="1" applyBorder="1" applyAlignment="1" applyProtection="1">
      <alignment horizontal="center"/>
      <protection locked="0"/>
    </xf>
  </cellXfs>
  <cellStyles count="4">
    <cellStyle name="Měna" xfId="1" builtinId="4"/>
    <cellStyle name="měny 2" xfId="3" xr:uid="{00000000-0005-0000-0000-000001000000}"/>
    <cellStyle name="Normální" xfId="0" builtinId="0"/>
    <cellStyle name="normální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6" dropStyle="combo" dx="16" fmlaLink="$C$79" fmlaRange="GETASYSTEM!$C$10:$C$13" noThreeD="1" sel="2" val="0"/>
</file>

<file path=xl/ctrlProps/ctrlProp10.xml><?xml version="1.0" encoding="utf-8"?>
<formControlPr xmlns="http://schemas.microsoft.com/office/spreadsheetml/2009/9/main" objectType="Drop" dropStyle="combo" dx="16" fmlaLink="$C$119" fmlaRange="$C$111:$C$118" noThreeD="1" sel="3" val="0"/>
</file>

<file path=xl/ctrlProps/ctrlProp11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Drop" dropStyle="combo" dx="16" fmlaLink="$C$131" fmlaRange="$B$143:$B$209" noThreeD="1" sel="1" val="0"/>
</file>

<file path=xl/ctrlProps/ctrlProp19.xml><?xml version="1.0" encoding="utf-8"?>
<formControlPr xmlns="http://schemas.microsoft.com/office/spreadsheetml/2009/9/main" objectType="Drop" dropStyle="combo" dx="16" fmlaLink="$C$132" fmlaRange="$B$143:$B$209" noThreeD="1" sel="1" val="0"/>
</file>

<file path=xl/ctrlProps/ctrlProp2.xml><?xml version="1.0" encoding="utf-8"?>
<formControlPr xmlns="http://schemas.microsoft.com/office/spreadsheetml/2009/9/main" objectType="Drop" dropStyle="combo" dx="16" fmlaLink="$C$80" fmlaRange="GETASYSTEM!$C$20:$C$25" noThreeD="1" sel="1" val="0"/>
</file>

<file path=xl/ctrlProps/ctrlProp20.xml><?xml version="1.0" encoding="utf-8"?>
<formControlPr xmlns="http://schemas.microsoft.com/office/spreadsheetml/2009/9/main" objectType="Drop" dropStyle="combo" dx="16" fmlaLink="$C$133" fmlaRange="$B$143:$B$209" noThreeD="1" sel="1" val="0"/>
</file>

<file path=xl/ctrlProps/ctrlProp21.xml><?xml version="1.0" encoding="utf-8"?>
<formControlPr xmlns="http://schemas.microsoft.com/office/spreadsheetml/2009/9/main" objectType="Drop" dropStyle="combo" dx="16" fmlaLink="$C$134" fmlaRange="$B$143:$B$209" noThreeD="1" sel="1" val="0"/>
</file>

<file path=xl/ctrlProps/ctrlProp22.xml><?xml version="1.0" encoding="utf-8"?>
<formControlPr xmlns="http://schemas.microsoft.com/office/spreadsheetml/2009/9/main" objectType="Drop" dropStyle="combo" dx="16" fmlaLink="$C$135" fmlaRange="$B$143:$B$209" noThreeD="1" sel="1" val="0"/>
</file>

<file path=xl/ctrlProps/ctrlProp23.xml><?xml version="1.0" encoding="utf-8"?>
<formControlPr xmlns="http://schemas.microsoft.com/office/spreadsheetml/2009/9/main" objectType="CheckBox" fmlaLink="$C$89" lockText="1" noThreeD="1"/>
</file>

<file path=xl/ctrlProps/ctrlProp3.xml><?xml version="1.0" encoding="utf-8"?>
<formControlPr xmlns="http://schemas.microsoft.com/office/spreadsheetml/2009/9/main" objectType="Drop" dropLines="13" dropStyle="combo" dx="16" fmlaLink="$C$81" fmlaRange="GETASYSTEM!$F$30:$F$41" noThreeD="1" sel="1" val="0"/>
</file>

<file path=xl/ctrlProps/ctrlProp4.xml><?xml version="1.0" encoding="utf-8"?>
<formControlPr xmlns="http://schemas.microsoft.com/office/spreadsheetml/2009/9/main" objectType="Drop" dropLines="13" dropStyle="combo" dx="16" fmlaLink="$C$83" fmlaRange="GETASYSTEM!$F$30:$F$41" noThreeD="1" sel="1" val="0"/>
</file>

<file path=xl/ctrlProps/ctrlProp5.xml><?xml version="1.0" encoding="utf-8"?>
<formControlPr xmlns="http://schemas.microsoft.com/office/spreadsheetml/2009/9/main" objectType="Drop" dropLines="13" dropStyle="combo" dx="16" fmlaLink="$C$82" fmlaRange="GETASYSTEM!$F$30:$F$41" noThreeD="1" sel="1" val="0"/>
</file>

<file path=xl/ctrlProps/ctrlProp6.xml><?xml version="1.0" encoding="utf-8"?>
<formControlPr xmlns="http://schemas.microsoft.com/office/spreadsheetml/2009/9/main" objectType="Drop" dropLines="12" dropStyle="combo" dx="16" fmlaLink="$C$85" fmlaRange="GETASYSTEM!$G$73:$G$84" noThreeD="1" sel="1" val="0"/>
</file>

<file path=xl/ctrlProps/ctrlProp7.xml><?xml version="1.0" encoding="utf-8"?>
<formControlPr xmlns="http://schemas.microsoft.com/office/spreadsheetml/2009/9/main" objectType="Drop" dropLines="12" dropStyle="combo" dx="16" fmlaLink="$C$86" fmlaRange="GETASYSTEM!$G$73:$G$84" noThreeD="1" sel="1" val="0"/>
</file>

<file path=xl/ctrlProps/ctrlProp8.xml><?xml version="1.0" encoding="utf-8"?>
<formControlPr xmlns="http://schemas.microsoft.com/office/spreadsheetml/2009/9/main" objectType="Drop" dropLines="12" dropStyle="combo" dx="16" fmlaLink="$C$87" fmlaRange="GETASYSTEM!$G$73:$G$84" noThreeD="1" sel="1" val="0"/>
</file>

<file path=xl/ctrlProps/ctrlProp9.xml><?xml version="1.0" encoding="utf-8"?>
<formControlPr xmlns="http://schemas.microsoft.com/office/spreadsheetml/2009/9/main" objectType="CheckBox" fmlaLink="$C$88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889677</xdr:colOff>
      <xdr:row>0</xdr:row>
      <xdr:rowOff>68565</xdr:rowOff>
    </xdr:from>
    <xdr:to>
      <xdr:col>9</xdr:col>
      <xdr:colOff>435161</xdr:colOff>
      <xdr:row>3</xdr:row>
      <xdr:rowOff>68565</xdr:rowOff>
    </xdr:to>
    <xdr:pic>
      <xdr:nvPicPr>
        <xdr:cNvPr id="2" name="Picture 3" descr="C:\Documents and Settings\blaha\Dokumenty\GRAFIKA\Loga\LOGA 2005\IVTlogo-RGB-7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10030" y="68565"/>
          <a:ext cx="1485969" cy="554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720724</xdr:colOff>
      <xdr:row>3</xdr:row>
      <xdr:rowOff>133350</xdr:rowOff>
    </xdr:from>
    <xdr:to>
      <xdr:col>9</xdr:col>
      <xdr:colOff>448055</xdr:colOff>
      <xdr:row>6</xdr:row>
      <xdr:rowOff>115316</xdr:rowOff>
    </xdr:to>
    <xdr:pic>
      <xdr:nvPicPr>
        <xdr:cNvPr id="4" name="Obrázek 3" descr="LOGO GETASYSTEM_BARVA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5474" y="692150"/>
          <a:ext cx="1670431" cy="4772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190764</xdr:colOff>
      <xdr:row>26</xdr:row>
      <xdr:rowOff>37439</xdr:rowOff>
    </xdr:from>
    <xdr:to>
      <xdr:col>7</xdr:col>
      <xdr:colOff>900227</xdr:colOff>
      <xdr:row>28</xdr:row>
      <xdr:rowOff>126527</xdr:rowOff>
    </xdr:to>
    <xdr:pic>
      <xdr:nvPicPr>
        <xdr:cNvPr id="3" name="Obrázek 2" descr="LOGO GETASYSTEM_BARVA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69858" y="3156877"/>
          <a:ext cx="1727447" cy="470519"/>
        </a:xfrm>
        <a:prstGeom prst="rect">
          <a:avLst/>
        </a:prstGeom>
      </xdr:spPr>
    </xdr:pic>
    <xdr:clientData/>
  </xdr:twoCellAnchor>
  <xdr:twoCellAnchor editAs="oneCell">
    <xdr:from>
      <xdr:col>5</xdr:col>
      <xdr:colOff>181248</xdr:colOff>
      <xdr:row>1</xdr:row>
      <xdr:rowOff>52827</xdr:rowOff>
    </xdr:from>
    <xdr:to>
      <xdr:col>7</xdr:col>
      <xdr:colOff>890711</xdr:colOff>
      <xdr:row>3</xdr:row>
      <xdr:rowOff>136393</xdr:rowOff>
    </xdr:to>
    <xdr:pic>
      <xdr:nvPicPr>
        <xdr:cNvPr id="4" name="Obrázek 3" descr="LOGO GETASYSTEM_BARVA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44116" y="215312"/>
          <a:ext cx="1729198" cy="4757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0</xdr:rowOff>
        </xdr:from>
        <xdr:to>
          <xdr:col>6</xdr:col>
          <xdr:colOff>603250</xdr:colOff>
          <xdr:row>12</xdr:row>
          <xdr:rowOff>38100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0</xdr:rowOff>
        </xdr:from>
        <xdr:to>
          <xdr:col>6</xdr:col>
          <xdr:colOff>609600</xdr:colOff>
          <xdr:row>14</xdr:row>
          <xdr:rowOff>38100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0</xdr:rowOff>
        </xdr:from>
        <xdr:to>
          <xdr:col>3</xdr:col>
          <xdr:colOff>222250</xdr:colOff>
          <xdr:row>17</xdr:row>
          <xdr:rowOff>38100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527050</xdr:colOff>
          <xdr:row>16</xdr:row>
          <xdr:rowOff>0</xdr:rowOff>
        </xdr:from>
        <xdr:to>
          <xdr:col>7</xdr:col>
          <xdr:colOff>723900</xdr:colOff>
          <xdr:row>17</xdr:row>
          <xdr:rowOff>38100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69850</xdr:colOff>
          <xdr:row>16</xdr:row>
          <xdr:rowOff>0</xdr:rowOff>
        </xdr:from>
        <xdr:to>
          <xdr:col>6</xdr:col>
          <xdr:colOff>31750</xdr:colOff>
          <xdr:row>17</xdr:row>
          <xdr:rowOff>38100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3</xdr:col>
          <xdr:colOff>222250</xdr:colOff>
          <xdr:row>19</xdr:row>
          <xdr:rowOff>38100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18</xdr:row>
          <xdr:rowOff>0</xdr:rowOff>
        </xdr:from>
        <xdr:to>
          <xdr:col>6</xdr:col>
          <xdr:colOff>38100</xdr:colOff>
          <xdr:row>19</xdr:row>
          <xdr:rowOff>38100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527050</xdr:colOff>
          <xdr:row>18</xdr:row>
          <xdr:rowOff>0</xdr:rowOff>
        </xdr:from>
        <xdr:to>
          <xdr:col>7</xdr:col>
          <xdr:colOff>736600</xdr:colOff>
          <xdr:row>19</xdr:row>
          <xdr:rowOff>38100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241300</xdr:colOff>
          <xdr:row>8</xdr:row>
          <xdr:rowOff>88900</xdr:rowOff>
        </xdr:from>
        <xdr:to>
          <xdr:col>7</xdr:col>
          <xdr:colOff>755650</xdr:colOff>
          <xdr:row>10</xdr:row>
          <xdr:rowOff>69850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0000" mc:Ignorable="a14" a14:legacySpreadsheetColorIndex="1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ANO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546100</xdr:colOff>
          <xdr:row>20</xdr:row>
          <xdr:rowOff>152400</xdr:rowOff>
        </xdr:from>
        <xdr:to>
          <xdr:col>7</xdr:col>
          <xdr:colOff>755650</xdr:colOff>
          <xdr:row>22</xdr:row>
          <xdr:rowOff>31750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15</xdr:row>
          <xdr:rowOff>50800</xdr:rowOff>
        </xdr:from>
        <xdr:to>
          <xdr:col>6</xdr:col>
          <xdr:colOff>88900</xdr:colOff>
          <xdr:row>19</xdr:row>
          <xdr:rowOff>107950</xdr:rowOff>
        </xdr:to>
        <xdr:sp macro="" textlink="">
          <xdr:nvSpPr>
            <xdr:cNvPr id="1038" name="Group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Patro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2095500</xdr:colOff>
          <xdr:row>15</xdr:row>
          <xdr:rowOff>50800</xdr:rowOff>
        </xdr:from>
        <xdr:to>
          <xdr:col>3</xdr:col>
          <xdr:colOff>279400</xdr:colOff>
          <xdr:row>19</xdr:row>
          <xdr:rowOff>107950</xdr:rowOff>
        </xdr:to>
        <xdr:sp macro="" textlink="">
          <xdr:nvSpPr>
            <xdr:cNvPr id="1039" name="Group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Patro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469900</xdr:colOff>
          <xdr:row>15</xdr:row>
          <xdr:rowOff>50800</xdr:rowOff>
        </xdr:from>
        <xdr:to>
          <xdr:col>7</xdr:col>
          <xdr:colOff>800100</xdr:colOff>
          <xdr:row>19</xdr:row>
          <xdr:rowOff>107950</xdr:rowOff>
        </xdr:to>
        <xdr:sp macro="" textlink="">
          <xdr:nvSpPr>
            <xdr:cNvPr id="1040" name="Group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Patro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50800</xdr:rowOff>
        </xdr:from>
        <xdr:to>
          <xdr:col>1</xdr:col>
          <xdr:colOff>1898650</xdr:colOff>
          <xdr:row>19</xdr:row>
          <xdr:rowOff>107950</xdr:rowOff>
        </xdr:to>
        <xdr:sp macro="" textlink="">
          <xdr:nvSpPr>
            <xdr:cNvPr id="1041" name="Group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Rozdělovače a skříně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50800</xdr:colOff>
          <xdr:row>20</xdr:row>
          <xdr:rowOff>50800</xdr:rowOff>
        </xdr:from>
        <xdr:to>
          <xdr:col>7</xdr:col>
          <xdr:colOff>812800</xdr:colOff>
          <xdr:row>24</xdr:row>
          <xdr:rowOff>107950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Množství trubek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3</xdr:row>
          <xdr:rowOff>241300</xdr:rowOff>
        </xdr:from>
        <xdr:to>
          <xdr:col>7</xdr:col>
          <xdr:colOff>831850</xdr:colOff>
          <xdr:row>7</xdr:row>
          <xdr:rowOff>31750</xdr:rowOff>
        </xdr:to>
        <xdr:sp macro="" textlink="">
          <xdr:nvSpPr>
            <xdr:cNvPr id="1043" name="Group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Zakázka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69850</xdr:rowOff>
        </xdr:from>
        <xdr:to>
          <xdr:col>7</xdr:col>
          <xdr:colOff>831850</xdr:colOff>
          <xdr:row>14</xdr:row>
          <xdr:rowOff>76200</xdr:rowOff>
        </xdr:to>
        <xdr:sp macro="" textlink="">
          <xdr:nvSpPr>
            <xdr:cNvPr id="1044" name="Group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2860" rIns="0" bIns="0" anchor="t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Specifikace systému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51</xdr:row>
          <xdr:rowOff>12700</xdr:rowOff>
        </xdr:from>
        <xdr:to>
          <xdr:col>3</xdr:col>
          <xdr:colOff>431800</xdr:colOff>
          <xdr:row>52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52</xdr:row>
          <xdr:rowOff>12700</xdr:rowOff>
        </xdr:from>
        <xdr:to>
          <xdr:col>3</xdr:col>
          <xdr:colOff>431800</xdr:colOff>
          <xdr:row>53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53</xdr:row>
          <xdr:rowOff>12700</xdr:rowOff>
        </xdr:from>
        <xdr:to>
          <xdr:col>3</xdr:col>
          <xdr:colOff>431800</xdr:colOff>
          <xdr:row>54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54</xdr:row>
          <xdr:rowOff>12700</xdr:rowOff>
        </xdr:from>
        <xdr:to>
          <xdr:col>3</xdr:col>
          <xdr:colOff>431800</xdr:colOff>
          <xdr:row>55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31750</xdr:colOff>
          <xdr:row>55</xdr:row>
          <xdr:rowOff>12700</xdr:rowOff>
        </xdr:from>
        <xdr:to>
          <xdr:col>3</xdr:col>
          <xdr:colOff>431800</xdr:colOff>
          <xdr:row>56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241300</xdr:colOff>
          <xdr:row>9</xdr:row>
          <xdr:rowOff>114300</xdr:rowOff>
        </xdr:from>
        <xdr:to>
          <xdr:col>7</xdr:col>
          <xdr:colOff>755650</xdr:colOff>
          <xdr:row>11</xdr:row>
          <xdr:rowOff>69850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0000" mc:Ignorable="a14" a14:legacySpreadsheetColorIndex="1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2860" rIns="0" bIns="22860" anchor="ctr" upright="1"/>
            <a:lstStyle/>
            <a:p>
              <a:pPr algn="l" rtl="0">
                <a:defRPr sz="1000"/>
              </a:pPr>
              <a:r>
                <a:rPr lang="cs-CZ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ANO</a:t>
              </a:r>
            </a:p>
          </xdr:txBody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image" Target="../media/image3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43"/>
  <sheetViews>
    <sheetView view="pageBreakPreview" topLeftCell="A31" zoomScaleNormal="100" zoomScaleSheetLayoutView="100" workbookViewId="0">
      <selection activeCell="R79" sqref="R79"/>
    </sheetView>
  </sheetViews>
  <sheetFormatPr defaultColWidth="9.1796875" defaultRowHeight="13" x14ac:dyDescent="0.3"/>
  <cols>
    <col min="1" max="1" width="5.453125" style="2" customWidth="1"/>
    <col min="2" max="2" width="5.54296875" style="2" customWidth="1"/>
    <col min="3" max="3" width="20.54296875" style="2" customWidth="1"/>
    <col min="4" max="5" width="9.1796875" style="2"/>
    <col min="6" max="6" width="16.81640625" style="2" customWidth="1"/>
    <col min="7" max="7" width="14" style="2" customWidth="1"/>
    <col min="8" max="8" width="4.81640625" style="3" customWidth="1"/>
    <col min="9" max="9" width="10.453125" style="2" customWidth="1"/>
    <col min="10" max="10" width="7.54296875" style="2" customWidth="1"/>
    <col min="11" max="11" width="11.54296875" style="2" customWidth="1"/>
    <col min="12" max="12" width="9.1796875" style="2" customWidth="1"/>
    <col min="13" max="13" width="0.81640625" style="2" customWidth="1"/>
    <col min="14" max="17" width="9.1796875" style="2" hidden="1" customWidth="1"/>
    <col min="18" max="16384" width="9.1796875" style="2"/>
  </cols>
  <sheetData>
    <row r="1" spans="1:26" ht="18" x14ac:dyDescent="0.4">
      <c r="C1" s="181" t="s">
        <v>15</v>
      </c>
      <c r="D1" s="181"/>
      <c r="E1" s="181"/>
      <c r="F1" s="181"/>
      <c r="G1" s="181"/>
      <c r="H1" s="181"/>
    </row>
    <row r="3" spans="1:26" x14ac:dyDescent="0.3">
      <c r="C3" s="2" t="s">
        <v>14</v>
      </c>
    </row>
    <row r="4" spans="1:26" x14ac:dyDescent="0.3">
      <c r="C4" s="2" t="s">
        <v>46</v>
      </c>
    </row>
    <row r="5" spans="1:26" x14ac:dyDescent="0.3">
      <c r="C5" s="2" t="s">
        <v>190</v>
      </c>
    </row>
    <row r="6" spans="1:26" x14ac:dyDescent="0.3">
      <c r="C6" s="2" t="s">
        <v>13</v>
      </c>
    </row>
    <row r="8" spans="1:26" x14ac:dyDescent="0.3">
      <c r="C8" s="182" t="s">
        <v>12</v>
      </c>
      <c r="D8" s="182"/>
      <c r="E8" s="182"/>
      <c r="F8" s="182"/>
      <c r="G8" s="14" t="s">
        <v>16</v>
      </c>
      <c r="H8" s="14" t="s">
        <v>5</v>
      </c>
      <c r="I8" s="15" t="s">
        <v>40</v>
      </c>
      <c r="J8" s="15" t="s">
        <v>17</v>
      </c>
    </row>
    <row r="9" spans="1:26" ht="12.5" x14ac:dyDescent="0.25">
      <c r="C9" s="8" t="s">
        <v>18</v>
      </c>
      <c r="D9" s="9"/>
      <c r="E9" s="9"/>
      <c r="F9" s="9"/>
      <c r="G9" s="10"/>
      <c r="H9" s="11"/>
      <c r="I9" s="13"/>
      <c r="J9" s="10"/>
      <c r="K9" s="9"/>
      <c r="L9" s="22"/>
      <c r="R9" s="18"/>
    </row>
    <row r="10" spans="1:26" ht="12.5" x14ac:dyDescent="0.25">
      <c r="A10" s="2">
        <v>1</v>
      </c>
      <c r="B10" s="2">
        <v>1</v>
      </c>
      <c r="C10" s="18"/>
      <c r="D10" s="19"/>
      <c r="E10" s="19"/>
      <c r="F10" s="19"/>
      <c r="G10" s="25"/>
      <c r="H10" s="21"/>
      <c r="I10" s="22"/>
      <c r="J10" s="23"/>
      <c r="K10" s="9"/>
      <c r="L10" s="4"/>
      <c r="R10" s="1"/>
    </row>
    <row r="11" spans="1:26" ht="12.5" x14ac:dyDescent="0.25">
      <c r="A11" s="2">
        <v>2</v>
      </c>
      <c r="B11" s="2">
        <v>2</v>
      </c>
      <c r="C11" s="1" t="s">
        <v>150</v>
      </c>
      <c r="D11" s="9"/>
      <c r="E11" s="9"/>
      <c r="F11" s="9"/>
      <c r="G11" s="26"/>
      <c r="H11" s="11" t="s">
        <v>0</v>
      </c>
      <c r="I11" s="4">
        <v>34</v>
      </c>
      <c r="J11" s="11" t="s">
        <v>19</v>
      </c>
      <c r="K11" s="9"/>
      <c r="L11" s="22"/>
      <c r="R11" s="18"/>
    </row>
    <row r="12" spans="1:26" ht="12.5" x14ac:dyDescent="0.25">
      <c r="A12" s="2">
        <v>3</v>
      </c>
      <c r="B12" s="2">
        <v>3</v>
      </c>
      <c r="C12" s="18" t="s">
        <v>175</v>
      </c>
      <c r="D12" s="19"/>
      <c r="E12" s="19"/>
      <c r="F12" s="19"/>
      <c r="G12" s="25"/>
      <c r="H12" s="21" t="s">
        <v>0</v>
      </c>
      <c r="I12" s="22">
        <v>24</v>
      </c>
      <c r="J12" s="23" t="s">
        <v>19</v>
      </c>
      <c r="K12" s="9"/>
      <c r="L12" s="4"/>
      <c r="R12" s="1"/>
    </row>
    <row r="13" spans="1:26" ht="12.5" x14ac:dyDescent="0.25">
      <c r="A13" s="2">
        <v>4</v>
      </c>
      <c r="B13" s="2">
        <v>4</v>
      </c>
      <c r="C13" s="180" t="s">
        <v>151</v>
      </c>
      <c r="D13" s="9"/>
      <c r="E13" s="9"/>
      <c r="F13" s="9"/>
      <c r="G13" s="26"/>
      <c r="H13" s="11" t="s">
        <v>0</v>
      </c>
      <c r="I13" s="4">
        <v>37</v>
      </c>
      <c r="J13" s="11" t="s">
        <v>19</v>
      </c>
      <c r="K13" s="9"/>
      <c r="T13" s="18"/>
      <c r="U13" s="19"/>
      <c r="V13" s="19"/>
      <c r="W13" s="19"/>
      <c r="X13" s="25"/>
      <c r="Y13" s="21"/>
      <c r="Z13" s="22"/>
    </row>
    <row r="14" spans="1:26" ht="12.5" x14ac:dyDescent="0.25">
      <c r="C14" s="9"/>
      <c r="D14" s="9"/>
      <c r="E14" s="9"/>
      <c r="F14" s="9"/>
      <c r="G14" s="24"/>
      <c r="H14" s="11"/>
      <c r="I14" s="13"/>
      <c r="J14" s="9"/>
      <c r="K14" s="9"/>
      <c r="T14" s="1"/>
      <c r="U14" s="9"/>
      <c r="V14" s="9"/>
      <c r="W14" s="9"/>
      <c r="X14" s="26"/>
      <c r="Y14" s="11"/>
      <c r="Z14" s="4"/>
    </row>
    <row r="15" spans="1:26" ht="12.5" x14ac:dyDescent="0.25">
      <c r="C15" s="13" t="s">
        <v>20</v>
      </c>
      <c r="D15" s="9"/>
      <c r="E15" s="9"/>
      <c r="F15" s="9"/>
      <c r="G15" s="24"/>
      <c r="H15" s="11"/>
      <c r="I15" s="13"/>
      <c r="J15" s="11"/>
      <c r="K15" s="9"/>
    </row>
    <row r="16" spans="1:26" ht="12.5" x14ac:dyDescent="0.25">
      <c r="A16" s="2">
        <v>7</v>
      </c>
      <c r="C16" s="18" t="s">
        <v>194</v>
      </c>
      <c r="D16" s="20"/>
      <c r="E16" s="19"/>
      <c r="F16" s="19"/>
      <c r="G16" s="25" t="s">
        <v>167</v>
      </c>
      <c r="H16" s="21" t="s">
        <v>0</v>
      </c>
      <c r="I16" s="22">
        <v>55</v>
      </c>
      <c r="J16" s="23" t="s">
        <v>19</v>
      </c>
      <c r="K16" s="9"/>
      <c r="L16" s="4"/>
    </row>
    <row r="17" spans="1:20" ht="12.5" x14ac:dyDescent="0.25">
      <c r="C17" s="1" t="s">
        <v>165</v>
      </c>
      <c r="D17" s="160"/>
      <c r="E17" s="9"/>
      <c r="F17" s="9"/>
      <c r="G17" s="26" t="s">
        <v>168</v>
      </c>
      <c r="H17" s="11" t="s">
        <v>0</v>
      </c>
      <c r="I17" s="4">
        <v>73</v>
      </c>
      <c r="J17" s="12" t="s">
        <v>19</v>
      </c>
      <c r="K17" s="9"/>
      <c r="L17" s="4"/>
    </row>
    <row r="18" spans="1:20" ht="12.5" x14ac:dyDescent="0.25">
      <c r="A18" s="2">
        <v>8</v>
      </c>
      <c r="C18" s="18" t="s">
        <v>189</v>
      </c>
      <c r="D18" s="19"/>
      <c r="E18" s="19"/>
      <c r="F18" s="19"/>
      <c r="G18" s="25" t="s">
        <v>188</v>
      </c>
      <c r="H18" s="21" t="s">
        <v>1</v>
      </c>
      <c r="I18" s="161">
        <v>2.9</v>
      </c>
      <c r="J18" s="23" t="s">
        <v>19</v>
      </c>
      <c r="K18" s="9"/>
      <c r="L18" s="159"/>
    </row>
    <row r="19" spans="1:20" ht="12.5" x14ac:dyDescent="0.25">
      <c r="C19" s="1" t="s">
        <v>154</v>
      </c>
      <c r="D19" s="9"/>
      <c r="E19" s="9"/>
      <c r="F19" s="9"/>
      <c r="G19" s="26" t="s">
        <v>152</v>
      </c>
      <c r="H19" s="11" t="s">
        <v>1</v>
      </c>
      <c r="I19" s="173">
        <v>3.4</v>
      </c>
      <c r="J19" s="12" t="s">
        <v>19</v>
      </c>
      <c r="K19" s="9"/>
      <c r="L19" s="159"/>
    </row>
    <row r="20" spans="1:20" x14ac:dyDescent="0.3">
      <c r="A20" s="2">
        <v>9</v>
      </c>
      <c r="B20" s="2">
        <v>1</v>
      </c>
      <c r="C20" s="18" t="s">
        <v>153</v>
      </c>
      <c r="D20" s="19"/>
      <c r="E20" s="19"/>
      <c r="F20" s="19"/>
      <c r="G20" s="25" t="s">
        <v>184</v>
      </c>
      <c r="H20" s="21" t="s">
        <v>41</v>
      </c>
      <c r="I20" s="22">
        <v>92</v>
      </c>
      <c r="J20" s="23" t="s">
        <v>19</v>
      </c>
      <c r="K20" s="9"/>
      <c r="L20" s="4"/>
    </row>
    <row r="21" spans="1:20" hidden="1" x14ac:dyDescent="0.3">
      <c r="A21" s="2">
        <v>10</v>
      </c>
      <c r="B21" s="2">
        <v>2</v>
      </c>
      <c r="K21" s="9"/>
      <c r="L21" s="4"/>
    </row>
    <row r="22" spans="1:20" ht="12.5" hidden="1" x14ac:dyDescent="0.25">
      <c r="A22" s="2">
        <v>11</v>
      </c>
      <c r="B22" s="2">
        <v>3</v>
      </c>
      <c r="C22" s="18"/>
      <c r="D22" s="19"/>
      <c r="E22" s="19"/>
      <c r="F22" s="19"/>
      <c r="G22" s="25"/>
      <c r="H22" s="21"/>
      <c r="I22" s="22"/>
      <c r="J22" s="23"/>
      <c r="K22" s="1"/>
      <c r="L22" s="160"/>
      <c r="M22" s="1"/>
      <c r="N22" s="160"/>
      <c r="O22" s="160"/>
      <c r="P22" s="1"/>
      <c r="Q22" s="1"/>
      <c r="R22" s="169"/>
      <c r="S22" s="169"/>
      <c r="T22" s="170"/>
    </row>
    <row r="23" spans="1:20" ht="12.5" hidden="1" x14ac:dyDescent="0.25">
      <c r="A23" s="2">
        <v>12</v>
      </c>
      <c r="B23" s="2">
        <v>4</v>
      </c>
      <c r="C23" s="1"/>
      <c r="D23" s="9"/>
      <c r="E23" s="9"/>
      <c r="F23" s="9"/>
      <c r="G23" s="1"/>
      <c r="H23" s="11"/>
      <c r="I23" s="4"/>
      <c r="J23" s="12"/>
      <c r="K23" s="1"/>
      <c r="L23" s="160"/>
      <c r="M23" s="1"/>
      <c r="N23" s="160"/>
      <c r="O23" s="160"/>
      <c r="P23" s="1"/>
      <c r="Q23" s="1"/>
      <c r="R23" s="169"/>
      <c r="S23" s="169"/>
      <c r="T23" s="170"/>
    </row>
    <row r="24" spans="1:20" x14ac:dyDescent="0.3">
      <c r="A24" s="2">
        <v>13</v>
      </c>
      <c r="B24" s="2">
        <v>5</v>
      </c>
      <c r="C24" s="174" t="s">
        <v>192</v>
      </c>
      <c r="D24" s="175"/>
      <c r="E24" s="175"/>
      <c r="F24" s="175" t="s">
        <v>147</v>
      </c>
      <c r="G24" s="176" t="s">
        <v>47</v>
      </c>
      <c r="H24" s="177" t="s">
        <v>41</v>
      </c>
      <c r="I24" s="178">
        <v>340</v>
      </c>
      <c r="J24" s="179" t="s">
        <v>19</v>
      </c>
      <c r="K24" s="1"/>
      <c r="L24" s="160" t="s">
        <v>187</v>
      </c>
      <c r="M24" s="1"/>
      <c r="N24" s="160"/>
      <c r="O24" s="160"/>
      <c r="P24" s="1"/>
      <c r="Q24" s="1"/>
      <c r="R24" s="169"/>
      <c r="S24" s="169"/>
      <c r="T24" s="170"/>
    </row>
    <row r="25" spans="1:20" x14ac:dyDescent="0.3">
      <c r="A25" s="2">
        <v>14</v>
      </c>
      <c r="B25" s="2">
        <v>6</v>
      </c>
      <c r="C25" s="18" t="s">
        <v>193</v>
      </c>
      <c r="D25" s="19"/>
      <c r="E25" s="19"/>
      <c r="F25" s="19" t="s">
        <v>147</v>
      </c>
      <c r="G25" s="18" t="s">
        <v>148</v>
      </c>
      <c r="H25" s="21" t="s">
        <v>41</v>
      </c>
      <c r="I25" s="22">
        <v>290</v>
      </c>
      <c r="J25" s="23" t="s">
        <v>19</v>
      </c>
      <c r="K25" s="1"/>
      <c r="L25" s="160"/>
      <c r="M25" s="1"/>
      <c r="N25" s="160"/>
      <c r="O25" s="160"/>
      <c r="P25" s="1"/>
      <c r="Q25" s="1"/>
      <c r="R25" s="169"/>
      <c r="S25" s="169"/>
      <c r="T25" s="170"/>
    </row>
    <row r="26" spans="1:20" ht="12.5" x14ac:dyDescent="0.25">
      <c r="A26" s="2">
        <v>15</v>
      </c>
      <c r="B26" s="2">
        <v>7</v>
      </c>
      <c r="C26" s="174" t="s">
        <v>163</v>
      </c>
      <c r="D26" s="174"/>
      <c r="E26" s="174"/>
      <c r="F26" s="174"/>
      <c r="G26" s="176" t="s">
        <v>164</v>
      </c>
      <c r="H26" s="177" t="s">
        <v>0</v>
      </c>
      <c r="I26" s="178">
        <v>19</v>
      </c>
      <c r="J26" s="179" t="s">
        <v>19</v>
      </c>
      <c r="K26" s="9"/>
    </row>
    <row r="27" spans="1:20" ht="12.5" x14ac:dyDescent="0.25">
      <c r="C27" s="9"/>
      <c r="D27" s="9"/>
      <c r="E27" s="9"/>
      <c r="F27" s="9"/>
      <c r="G27" s="11"/>
      <c r="H27" s="11"/>
      <c r="I27" s="13"/>
      <c r="J27" s="11"/>
      <c r="K27" s="9"/>
    </row>
    <row r="28" spans="1:20" ht="12.5" x14ac:dyDescent="0.25">
      <c r="C28" s="13" t="s">
        <v>181</v>
      </c>
      <c r="D28" s="9"/>
      <c r="E28" s="9"/>
      <c r="F28" s="9"/>
      <c r="G28" s="11"/>
      <c r="H28" s="11"/>
      <c r="I28" s="13"/>
      <c r="J28" s="11"/>
      <c r="K28" s="9"/>
    </row>
    <row r="29" spans="1:20" x14ac:dyDescent="0.3">
      <c r="C29" s="16" t="s">
        <v>180</v>
      </c>
      <c r="D29" s="9"/>
      <c r="E29" s="9"/>
      <c r="F29" s="9"/>
      <c r="G29" s="11"/>
      <c r="H29" s="11"/>
      <c r="I29" s="13"/>
      <c r="J29" s="11"/>
      <c r="K29" s="9"/>
    </row>
    <row r="30" spans="1:20" ht="0.65" customHeight="1" x14ac:dyDescent="0.3">
      <c r="B30" s="2">
        <v>1</v>
      </c>
      <c r="C30" s="16"/>
      <c r="D30" s="9"/>
      <c r="E30" s="9"/>
      <c r="F30" s="9" t="s">
        <v>70</v>
      </c>
      <c r="G30" s="11"/>
      <c r="H30" s="11"/>
      <c r="I30" s="13"/>
      <c r="J30" s="11"/>
      <c r="K30" s="9"/>
    </row>
    <row r="31" spans="1:20" ht="12.5" x14ac:dyDescent="0.25">
      <c r="B31" s="2">
        <v>2</v>
      </c>
      <c r="C31" s="18" t="s">
        <v>58</v>
      </c>
      <c r="D31" s="19"/>
      <c r="E31" s="19"/>
      <c r="F31" s="19" t="s">
        <v>59</v>
      </c>
      <c r="G31" s="25" t="s">
        <v>21</v>
      </c>
      <c r="H31" s="21" t="s">
        <v>1</v>
      </c>
      <c r="I31" s="22">
        <v>3900</v>
      </c>
      <c r="J31" s="23" t="s">
        <v>19</v>
      </c>
      <c r="K31" s="1"/>
      <c r="L31" s="4"/>
    </row>
    <row r="32" spans="1:20" ht="12.5" x14ac:dyDescent="0.25">
      <c r="B32" s="2">
        <v>3</v>
      </c>
      <c r="C32" s="1" t="s">
        <v>58</v>
      </c>
      <c r="D32" s="9"/>
      <c r="E32" s="9"/>
      <c r="F32" s="9" t="s">
        <v>60</v>
      </c>
      <c r="G32" s="26" t="s">
        <v>45</v>
      </c>
      <c r="H32" s="11" t="s">
        <v>1</v>
      </c>
      <c r="I32" s="4">
        <v>4600</v>
      </c>
      <c r="J32" s="12" t="s">
        <v>19</v>
      </c>
      <c r="K32" s="1"/>
      <c r="L32" s="4"/>
    </row>
    <row r="33" spans="2:12" ht="12.5" x14ac:dyDescent="0.25">
      <c r="B33" s="2">
        <v>4</v>
      </c>
      <c r="C33" s="18" t="s">
        <v>58</v>
      </c>
      <c r="D33" s="19"/>
      <c r="E33" s="19"/>
      <c r="F33" s="19" t="s">
        <v>61</v>
      </c>
      <c r="G33" s="25" t="s">
        <v>23</v>
      </c>
      <c r="H33" s="21" t="s">
        <v>1</v>
      </c>
      <c r="I33" s="22">
        <v>5300</v>
      </c>
      <c r="J33" s="23" t="s">
        <v>19</v>
      </c>
      <c r="K33" s="1"/>
      <c r="L33" s="4"/>
    </row>
    <row r="34" spans="2:12" ht="12.5" x14ac:dyDescent="0.25">
      <c r="B34" s="2">
        <v>5</v>
      </c>
      <c r="C34" s="1" t="s">
        <v>58</v>
      </c>
      <c r="D34" s="9"/>
      <c r="E34" s="9"/>
      <c r="F34" s="9" t="s">
        <v>62</v>
      </c>
      <c r="G34" s="26" t="s">
        <v>24</v>
      </c>
      <c r="H34" s="11" t="s">
        <v>1</v>
      </c>
      <c r="I34" s="4">
        <v>6000</v>
      </c>
      <c r="J34" s="12" t="s">
        <v>19</v>
      </c>
      <c r="K34" s="1"/>
      <c r="L34" s="4"/>
    </row>
    <row r="35" spans="2:12" ht="12.5" x14ac:dyDescent="0.25">
      <c r="B35" s="2">
        <v>6</v>
      </c>
      <c r="C35" s="18" t="s">
        <v>58</v>
      </c>
      <c r="D35" s="19"/>
      <c r="E35" s="19"/>
      <c r="F35" s="19" t="s">
        <v>63</v>
      </c>
      <c r="G35" s="25" t="s">
        <v>25</v>
      </c>
      <c r="H35" s="21" t="s">
        <v>1</v>
      </c>
      <c r="I35" s="22">
        <v>6650</v>
      </c>
      <c r="J35" s="23" t="s">
        <v>19</v>
      </c>
      <c r="K35" s="1"/>
      <c r="L35" s="4"/>
    </row>
    <row r="36" spans="2:12" ht="12.5" x14ac:dyDescent="0.25">
      <c r="B36" s="2">
        <v>7</v>
      </c>
      <c r="C36" s="1" t="s">
        <v>58</v>
      </c>
      <c r="D36" s="9"/>
      <c r="E36" s="9"/>
      <c r="F36" s="9" t="s">
        <v>64</v>
      </c>
      <c r="G36" s="26" t="s">
        <v>26</v>
      </c>
      <c r="H36" s="11" t="s">
        <v>1</v>
      </c>
      <c r="I36" s="4">
        <v>7900</v>
      </c>
      <c r="J36" s="12" t="s">
        <v>19</v>
      </c>
      <c r="K36" s="1"/>
      <c r="L36" s="4"/>
    </row>
    <row r="37" spans="2:12" ht="12.5" x14ac:dyDescent="0.25">
      <c r="B37" s="2">
        <v>8</v>
      </c>
      <c r="C37" s="18" t="s">
        <v>58</v>
      </c>
      <c r="D37" s="19"/>
      <c r="E37" s="19"/>
      <c r="F37" s="19" t="s">
        <v>65</v>
      </c>
      <c r="G37" s="25" t="s">
        <v>27</v>
      </c>
      <c r="H37" s="21" t="s">
        <v>1</v>
      </c>
      <c r="I37" s="22">
        <v>8550</v>
      </c>
      <c r="J37" s="23" t="s">
        <v>19</v>
      </c>
      <c r="K37" s="1"/>
      <c r="L37" s="4"/>
    </row>
    <row r="38" spans="2:12" ht="12.5" x14ac:dyDescent="0.25">
      <c r="B38" s="2">
        <v>9</v>
      </c>
      <c r="C38" s="1" t="s">
        <v>58</v>
      </c>
      <c r="D38" s="9"/>
      <c r="E38" s="9"/>
      <c r="F38" s="9" t="s">
        <v>66</v>
      </c>
      <c r="G38" s="26" t="s">
        <v>22</v>
      </c>
      <c r="H38" s="11" t="s">
        <v>1</v>
      </c>
      <c r="I38" s="4">
        <v>9200</v>
      </c>
      <c r="J38" s="12" t="s">
        <v>19</v>
      </c>
      <c r="K38" s="1"/>
      <c r="L38" s="4"/>
    </row>
    <row r="39" spans="2:12" ht="12.5" x14ac:dyDescent="0.25">
      <c r="B39" s="2">
        <v>10</v>
      </c>
      <c r="C39" s="18" t="s">
        <v>58</v>
      </c>
      <c r="D39" s="19"/>
      <c r="E39" s="19"/>
      <c r="F39" s="19" t="s">
        <v>67</v>
      </c>
      <c r="G39" s="25" t="s">
        <v>44</v>
      </c>
      <c r="H39" s="21" t="s">
        <v>1</v>
      </c>
      <c r="I39" s="22">
        <v>10000</v>
      </c>
      <c r="J39" s="23" t="s">
        <v>19</v>
      </c>
      <c r="K39" s="1"/>
      <c r="L39" s="4"/>
    </row>
    <row r="40" spans="2:12" ht="12.5" x14ac:dyDescent="0.25">
      <c r="B40" s="2">
        <v>11</v>
      </c>
      <c r="C40" s="1" t="s">
        <v>58</v>
      </c>
      <c r="D40" s="9"/>
      <c r="E40" s="9"/>
      <c r="F40" s="9" t="s">
        <v>68</v>
      </c>
      <c r="G40" s="26" t="s">
        <v>28</v>
      </c>
      <c r="H40" s="11" t="s">
        <v>1</v>
      </c>
      <c r="I40" s="4">
        <v>10900</v>
      </c>
      <c r="J40" s="12" t="s">
        <v>19</v>
      </c>
      <c r="K40" s="1"/>
      <c r="L40" s="4"/>
    </row>
    <row r="41" spans="2:12" ht="12.5" x14ac:dyDescent="0.25">
      <c r="B41" s="2">
        <v>12</v>
      </c>
      <c r="C41" s="18" t="s">
        <v>58</v>
      </c>
      <c r="D41" s="19"/>
      <c r="E41" s="19"/>
      <c r="F41" s="19" t="s">
        <v>69</v>
      </c>
      <c r="G41" s="25" t="s">
        <v>29</v>
      </c>
      <c r="H41" s="21" t="s">
        <v>1</v>
      </c>
      <c r="I41" s="22">
        <v>11300</v>
      </c>
      <c r="J41" s="23" t="s">
        <v>19</v>
      </c>
      <c r="K41" s="1"/>
      <c r="L41" s="4"/>
    </row>
    <row r="42" spans="2:12" ht="12.5" x14ac:dyDescent="0.25">
      <c r="C42" s="9"/>
      <c r="D42" s="9"/>
      <c r="E42" s="9"/>
      <c r="F42" s="9"/>
      <c r="G42" s="9"/>
      <c r="H42" s="9"/>
      <c r="I42" s="9"/>
      <c r="J42" s="9"/>
      <c r="K42" s="1"/>
      <c r="L42" s="4"/>
    </row>
    <row r="43" spans="2:12" ht="12.5" x14ac:dyDescent="0.25">
      <c r="C43" s="13" t="s">
        <v>182</v>
      </c>
      <c r="D43" s="9"/>
      <c r="E43" s="9"/>
      <c r="F43" s="9"/>
      <c r="G43" s="11"/>
      <c r="H43" s="11"/>
      <c r="I43" s="13"/>
      <c r="J43" s="11"/>
      <c r="K43" s="1"/>
      <c r="L43" s="4"/>
    </row>
    <row r="44" spans="2:12" x14ac:dyDescent="0.3">
      <c r="C44" s="16" t="s">
        <v>183</v>
      </c>
      <c r="D44" s="9"/>
      <c r="E44" s="9"/>
      <c r="F44" s="9"/>
      <c r="G44" s="11"/>
      <c r="H44" s="11"/>
      <c r="I44" s="13"/>
      <c r="J44" s="11"/>
      <c r="K44" s="1"/>
      <c r="L44" s="4"/>
    </row>
    <row r="45" spans="2:12" ht="0.65" customHeight="1" x14ac:dyDescent="0.3">
      <c r="C45" s="16"/>
      <c r="D45" s="9"/>
      <c r="E45" s="9"/>
      <c r="F45" s="9" t="s">
        <v>70</v>
      </c>
      <c r="G45" s="11"/>
      <c r="H45" s="11"/>
      <c r="I45" s="13"/>
      <c r="J45" s="11"/>
      <c r="K45" s="1"/>
      <c r="L45" s="4"/>
    </row>
    <row r="46" spans="2:12" ht="12.5" x14ac:dyDescent="0.25">
      <c r="C46" s="18" t="s">
        <v>58</v>
      </c>
      <c r="D46" s="19"/>
      <c r="E46" s="19"/>
      <c r="F46" s="19" t="s">
        <v>59</v>
      </c>
      <c r="G46" s="25" t="s">
        <v>21</v>
      </c>
      <c r="H46" s="21" t="s">
        <v>1</v>
      </c>
      <c r="I46" s="22">
        <v>4600</v>
      </c>
      <c r="J46" s="23" t="s">
        <v>173</v>
      </c>
      <c r="K46" s="1"/>
      <c r="L46" s="4"/>
    </row>
    <row r="47" spans="2:12" ht="12.5" x14ac:dyDescent="0.25">
      <c r="C47" s="1" t="s">
        <v>58</v>
      </c>
      <c r="D47" s="9"/>
      <c r="E47" s="9"/>
      <c r="F47" s="9" t="s">
        <v>60</v>
      </c>
      <c r="G47" s="26" t="s">
        <v>45</v>
      </c>
      <c r="H47" s="11" t="s">
        <v>1</v>
      </c>
      <c r="I47" s="4">
        <v>5700</v>
      </c>
      <c r="J47" s="12" t="s">
        <v>173</v>
      </c>
      <c r="K47" s="1"/>
      <c r="L47" s="4"/>
    </row>
    <row r="48" spans="2:12" ht="12.5" x14ac:dyDescent="0.25">
      <c r="C48" s="18" t="s">
        <v>58</v>
      </c>
      <c r="D48" s="19"/>
      <c r="E48" s="19"/>
      <c r="F48" s="19" t="s">
        <v>61</v>
      </c>
      <c r="G48" s="25" t="s">
        <v>23</v>
      </c>
      <c r="H48" s="21" t="s">
        <v>1</v>
      </c>
      <c r="I48" s="22">
        <v>6800</v>
      </c>
      <c r="J48" s="23" t="s">
        <v>173</v>
      </c>
      <c r="K48" s="1"/>
      <c r="L48" s="4"/>
    </row>
    <row r="49" spans="3:12" ht="12.5" x14ac:dyDescent="0.25">
      <c r="C49" s="1" t="s">
        <v>58</v>
      </c>
      <c r="D49" s="9"/>
      <c r="E49" s="9"/>
      <c r="F49" s="9" t="s">
        <v>62</v>
      </c>
      <c r="G49" s="26" t="s">
        <v>24</v>
      </c>
      <c r="H49" s="11" t="s">
        <v>1</v>
      </c>
      <c r="I49" s="4">
        <v>7900</v>
      </c>
      <c r="J49" s="12" t="s">
        <v>173</v>
      </c>
      <c r="K49" s="1"/>
      <c r="L49" s="4"/>
    </row>
    <row r="50" spans="3:12" ht="12.5" x14ac:dyDescent="0.25">
      <c r="C50" s="18" t="s">
        <v>58</v>
      </c>
      <c r="D50" s="19"/>
      <c r="E50" s="19"/>
      <c r="F50" s="19" t="s">
        <v>63</v>
      </c>
      <c r="G50" s="25" t="s">
        <v>25</v>
      </c>
      <c r="H50" s="21" t="s">
        <v>1</v>
      </c>
      <c r="I50" s="22">
        <v>9050</v>
      </c>
      <c r="J50" s="23" t="s">
        <v>173</v>
      </c>
      <c r="K50" s="1"/>
      <c r="L50" s="4"/>
    </row>
    <row r="51" spans="3:12" ht="12.5" x14ac:dyDescent="0.25">
      <c r="C51" s="1" t="s">
        <v>58</v>
      </c>
      <c r="D51" s="9"/>
      <c r="E51" s="9"/>
      <c r="F51" s="9" t="s">
        <v>64</v>
      </c>
      <c r="G51" s="26" t="s">
        <v>26</v>
      </c>
      <c r="H51" s="11" t="s">
        <v>1</v>
      </c>
      <c r="I51" s="4">
        <v>10100</v>
      </c>
      <c r="J51" s="12" t="s">
        <v>173</v>
      </c>
      <c r="K51" s="1"/>
      <c r="L51" s="4"/>
    </row>
    <row r="52" spans="3:12" ht="12.5" x14ac:dyDescent="0.25">
      <c r="C52" s="18" t="s">
        <v>58</v>
      </c>
      <c r="D52" s="19"/>
      <c r="E52" s="19"/>
      <c r="F52" s="19" t="s">
        <v>65</v>
      </c>
      <c r="G52" s="25" t="s">
        <v>27</v>
      </c>
      <c r="H52" s="21" t="s">
        <v>1</v>
      </c>
      <c r="I52" s="22">
        <v>11200</v>
      </c>
      <c r="J52" s="23" t="s">
        <v>173</v>
      </c>
      <c r="K52" s="1"/>
      <c r="L52" s="4"/>
    </row>
    <row r="53" spans="3:12" ht="12.5" x14ac:dyDescent="0.25">
      <c r="C53" s="1" t="s">
        <v>58</v>
      </c>
      <c r="D53" s="9"/>
      <c r="E53" s="9"/>
      <c r="F53" s="9" t="s">
        <v>66</v>
      </c>
      <c r="G53" s="26" t="s">
        <v>22</v>
      </c>
      <c r="H53" s="11" t="s">
        <v>1</v>
      </c>
      <c r="I53" s="4">
        <v>12350</v>
      </c>
      <c r="J53" s="12" t="s">
        <v>173</v>
      </c>
      <c r="K53" s="1"/>
      <c r="L53" s="4"/>
    </row>
    <row r="54" spans="3:12" ht="12.5" x14ac:dyDescent="0.25">
      <c r="C54" s="18" t="s">
        <v>58</v>
      </c>
      <c r="D54" s="19"/>
      <c r="E54" s="19"/>
      <c r="F54" s="19" t="s">
        <v>67</v>
      </c>
      <c r="G54" s="25" t="s">
        <v>44</v>
      </c>
      <c r="H54" s="21" t="s">
        <v>1</v>
      </c>
      <c r="I54" s="22">
        <v>13400</v>
      </c>
      <c r="J54" s="23" t="s">
        <v>173</v>
      </c>
      <c r="K54" s="1"/>
      <c r="L54" s="4"/>
    </row>
    <row r="55" spans="3:12" ht="12.5" x14ac:dyDescent="0.25">
      <c r="C55" s="1" t="s">
        <v>58</v>
      </c>
      <c r="D55" s="9"/>
      <c r="E55" s="9"/>
      <c r="F55" s="9" t="s">
        <v>68</v>
      </c>
      <c r="G55" s="26" t="s">
        <v>28</v>
      </c>
      <c r="H55" s="11" t="s">
        <v>1</v>
      </c>
      <c r="I55" s="4">
        <v>14500</v>
      </c>
      <c r="J55" s="12" t="s">
        <v>173</v>
      </c>
      <c r="K55" s="1"/>
      <c r="L55" s="4"/>
    </row>
    <row r="56" spans="3:12" ht="12.5" x14ac:dyDescent="0.25">
      <c r="C56" s="18" t="s">
        <v>58</v>
      </c>
      <c r="D56" s="19"/>
      <c r="E56" s="19"/>
      <c r="F56" s="19" t="s">
        <v>69</v>
      </c>
      <c r="G56" s="25" t="s">
        <v>29</v>
      </c>
      <c r="H56" s="21" t="s">
        <v>1</v>
      </c>
      <c r="I56" s="22">
        <v>15500</v>
      </c>
      <c r="J56" s="23" t="s">
        <v>173</v>
      </c>
      <c r="K56" s="1"/>
      <c r="L56" s="4"/>
    </row>
    <row r="57" spans="3:12" ht="12.5" x14ac:dyDescent="0.25">
      <c r="C57" s="9"/>
      <c r="D57" s="9"/>
      <c r="E57" s="9"/>
      <c r="F57" s="9"/>
      <c r="G57" s="11"/>
      <c r="H57" s="11"/>
      <c r="I57" s="13"/>
      <c r="J57" s="11"/>
      <c r="K57" s="9"/>
    </row>
    <row r="58" spans="3:12" ht="12.5" x14ac:dyDescent="0.25">
      <c r="C58" s="13" t="s">
        <v>30</v>
      </c>
      <c r="D58" s="9"/>
      <c r="E58" s="9"/>
      <c r="F58" s="9"/>
      <c r="G58" s="11"/>
      <c r="H58" s="11"/>
      <c r="I58" s="13"/>
      <c r="J58" s="11"/>
      <c r="K58" s="9"/>
    </row>
    <row r="59" spans="3:12" ht="12.5" x14ac:dyDescent="0.25">
      <c r="C59" s="18" t="s">
        <v>179</v>
      </c>
      <c r="D59" s="19"/>
      <c r="E59" s="19"/>
      <c r="F59" s="19" t="s">
        <v>176</v>
      </c>
      <c r="G59" s="25" t="s">
        <v>31</v>
      </c>
      <c r="H59" s="21" t="s">
        <v>166</v>
      </c>
      <c r="I59" s="22">
        <v>265</v>
      </c>
      <c r="J59" s="23" t="s">
        <v>19</v>
      </c>
      <c r="K59" s="9"/>
    </row>
    <row r="60" spans="3:12" ht="12.5" x14ac:dyDescent="0.25">
      <c r="C60" s="1" t="s">
        <v>179</v>
      </c>
      <c r="D60" s="9"/>
      <c r="E60" s="9"/>
      <c r="F60" s="9" t="s">
        <v>177</v>
      </c>
      <c r="G60" s="26" t="s">
        <v>31</v>
      </c>
      <c r="H60" s="11" t="s">
        <v>166</v>
      </c>
      <c r="I60" s="4">
        <v>265</v>
      </c>
      <c r="J60" s="12" t="s">
        <v>19</v>
      </c>
      <c r="K60" s="9"/>
    </row>
    <row r="61" spans="3:12" ht="12.5" x14ac:dyDescent="0.25">
      <c r="C61" s="18" t="s">
        <v>179</v>
      </c>
      <c r="D61" s="19"/>
      <c r="E61" s="19"/>
      <c r="F61" s="19" t="s">
        <v>178</v>
      </c>
      <c r="G61" s="25" t="s">
        <v>31</v>
      </c>
      <c r="H61" s="21" t="s">
        <v>166</v>
      </c>
      <c r="I61" s="22">
        <v>265</v>
      </c>
      <c r="J61" s="23" t="s">
        <v>19</v>
      </c>
      <c r="K61" s="9"/>
    </row>
    <row r="62" spans="3:12" ht="12.5" hidden="1" x14ac:dyDescent="0.25">
      <c r="C62" s="1"/>
      <c r="D62" s="9"/>
      <c r="E62" s="9"/>
      <c r="F62" s="9"/>
      <c r="G62" s="26"/>
      <c r="H62" s="11"/>
      <c r="I62" s="4"/>
      <c r="J62" s="12"/>
      <c r="K62" s="9"/>
    </row>
    <row r="63" spans="3:12" ht="12.5" hidden="1" x14ac:dyDescent="0.25">
      <c r="H63" s="2"/>
      <c r="K63" s="9"/>
    </row>
    <row r="64" spans="3:12" ht="12.5" x14ac:dyDescent="0.25">
      <c r="C64" s="1"/>
      <c r="D64" s="9"/>
      <c r="E64" s="9"/>
      <c r="F64" s="9"/>
      <c r="G64" s="26"/>
      <c r="H64" s="11"/>
      <c r="I64" s="4"/>
      <c r="J64" s="11"/>
      <c r="K64" s="9"/>
    </row>
    <row r="65" spans="2:11" ht="12.5" x14ac:dyDescent="0.25">
      <c r="C65" s="13" t="s">
        <v>32</v>
      </c>
      <c r="D65" s="9"/>
      <c r="E65" s="9"/>
      <c r="F65" s="9"/>
      <c r="G65" s="27"/>
      <c r="H65" s="11"/>
      <c r="I65" s="13"/>
      <c r="J65" s="11"/>
      <c r="K65" s="9"/>
    </row>
    <row r="66" spans="2:11" ht="12.5" x14ac:dyDescent="0.25">
      <c r="C66" s="18" t="s">
        <v>6</v>
      </c>
      <c r="D66" s="19"/>
      <c r="E66" s="19"/>
      <c r="F66" s="19"/>
      <c r="G66" s="25"/>
      <c r="H66" s="21" t="s">
        <v>1</v>
      </c>
      <c r="I66" s="22">
        <v>890</v>
      </c>
      <c r="J66" s="21" t="s">
        <v>19</v>
      </c>
      <c r="K66" s="9"/>
    </row>
    <row r="67" spans="2:11" ht="12.5" x14ac:dyDescent="0.25">
      <c r="C67" s="1" t="s">
        <v>7</v>
      </c>
      <c r="D67" s="9"/>
      <c r="E67" s="9"/>
      <c r="F67" s="9"/>
      <c r="G67" s="26" t="s">
        <v>8</v>
      </c>
      <c r="H67" s="11" t="s">
        <v>1</v>
      </c>
      <c r="I67" s="4">
        <v>530</v>
      </c>
      <c r="J67" s="11" t="s">
        <v>173</v>
      </c>
      <c r="K67" s="9"/>
    </row>
    <row r="68" spans="2:11" ht="12.5" x14ac:dyDescent="0.25">
      <c r="C68" s="18" t="s">
        <v>43</v>
      </c>
      <c r="D68" s="19"/>
      <c r="E68" s="19"/>
      <c r="F68" s="19"/>
      <c r="G68" s="25" t="s">
        <v>9</v>
      </c>
      <c r="H68" s="21" t="s">
        <v>1</v>
      </c>
      <c r="I68" s="22">
        <v>2400</v>
      </c>
      <c r="J68" s="21" t="s">
        <v>173</v>
      </c>
      <c r="K68" s="9"/>
    </row>
    <row r="69" spans="2:11" ht="12.5" x14ac:dyDescent="0.25">
      <c r="C69" s="1" t="s">
        <v>11</v>
      </c>
      <c r="D69" s="9"/>
      <c r="E69" s="9"/>
      <c r="F69" s="9"/>
      <c r="G69" s="26" t="s">
        <v>10</v>
      </c>
      <c r="H69" s="11" t="s">
        <v>1</v>
      </c>
      <c r="I69" s="4">
        <v>1700</v>
      </c>
      <c r="J69" s="11" t="s">
        <v>173</v>
      </c>
      <c r="K69" s="9"/>
    </row>
    <row r="70" spans="2:11" ht="12.5" x14ac:dyDescent="0.25">
      <c r="C70" s="9"/>
      <c r="D70" s="9"/>
      <c r="E70" s="9"/>
      <c r="F70" s="9"/>
      <c r="G70" s="11"/>
      <c r="H70" s="11"/>
      <c r="I70" s="13"/>
      <c r="J70" s="11"/>
      <c r="K70" s="9"/>
    </row>
    <row r="71" spans="2:11" ht="12.5" x14ac:dyDescent="0.25">
      <c r="C71" s="13" t="s">
        <v>33</v>
      </c>
      <c r="D71" s="9"/>
      <c r="E71" s="9"/>
      <c r="F71" s="9"/>
      <c r="G71" s="11"/>
      <c r="H71" s="11"/>
      <c r="I71" s="13"/>
      <c r="J71" s="11"/>
      <c r="K71" s="9"/>
    </row>
    <row r="72" spans="2:11" x14ac:dyDescent="0.3">
      <c r="C72" s="17" t="s">
        <v>42</v>
      </c>
      <c r="D72" s="9"/>
      <c r="E72" s="9"/>
      <c r="F72" s="9"/>
      <c r="G72" s="11"/>
      <c r="H72" s="11"/>
      <c r="I72" s="13"/>
      <c r="J72" s="11"/>
      <c r="K72" s="9"/>
    </row>
    <row r="73" spans="2:11" ht="12.5" hidden="1" x14ac:dyDescent="0.25">
      <c r="B73" s="2">
        <v>1</v>
      </c>
      <c r="D73" s="9"/>
      <c r="E73" s="9"/>
      <c r="F73" s="9"/>
      <c r="G73" s="11" t="s">
        <v>70</v>
      </c>
      <c r="H73" s="11"/>
      <c r="I73" s="13"/>
      <c r="J73" s="11"/>
      <c r="K73" s="9"/>
    </row>
    <row r="74" spans="2:11" ht="12.5" x14ac:dyDescent="0.25">
      <c r="B74" s="2">
        <v>2</v>
      </c>
      <c r="C74" s="18" t="s">
        <v>2</v>
      </c>
      <c r="D74" s="19"/>
      <c r="E74" s="19"/>
      <c r="F74" s="19"/>
      <c r="G74" s="47" t="s">
        <v>124</v>
      </c>
      <c r="H74" s="21" t="s">
        <v>1</v>
      </c>
      <c r="I74" s="22">
        <v>3800</v>
      </c>
      <c r="J74" s="23" t="s">
        <v>19</v>
      </c>
      <c r="K74" s="9"/>
    </row>
    <row r="75" spans="2:11" ht="12.5" x14ac:dyDescent="0.25">
      <c r="B75" s="2">
        <v>3</v>
      </c>
      <c r="C75" s="1" t="s">
        <v>4</v>
      </c>
      <c r="D75" s="9"/>
      <c r="E75" s="9"/>
      <c r="F75" s="9"/>
      <c r="G75" s="24" t="s">
        <v>74</v>
      </c>
      <c r="H75" s="11" t="s">
        <v>1</v>
      </c>
      <c r="I75" s="4">
        <v>4250</v>
      </c>
      <c r="J75" s="12" t="s">
        <v>19</v>
      </c>
      <c r="K75" s="9"/>
    </row>
    <row r="76" spans="2:11" ht="12.5" x14ac:dyDescent="0.25">
      <c r="B76" s="2">
        <v>4</v>
      </c>
      <c r="C76" s="18" t="s">
        <v>3</v>
      </c>
      <c r="D76" s="19"/>
      <c r="E76" s="19"/>
      <c r="F76" s="19"/>
      <c r="G76" s="47" t="s">
        <v>75</v>
      </c>
      <c r="H76" s="21" t="s">
        <v>1</v>
      </c>
      <c r="I76" s="22">
        <v>4600</v>
      </c>
      <c r="J76" s="23" t="s">
        <v>19</v>
      </c>
      <c r="K76" s="9"/>
    </row>
    <row r="77" spans="2:11" ht="12.5" x14ac:dyDescent="0.25">
      <c r="B77" s="2">
        <v>5</v>
      </c>
      <c r="C77" s="1" t="s">
        <v>34</v>
      </c>
      <c r="D77" s="9"/>
      <c r="E77" s="9"/>
      <c r="F77" s="9"/>
      <c r="G77" s="24" t="s">
        <v>127</v>
      </c>
      <c r="H77" s="11" t="s">
        <v>1</v>
      </c>
      <c r="I77" s="4">
        <v>4950</v>
      </c>
      <c r="J77" s="12" t="s">
        <v>19</v>
      </c>
      <c r="K77" s="9"/>
    </row>
    <row r="78" spans="2:11" ht="12.5" x14ac:dyDescent="0.25">
      <c r="B78" s="2">
        <v>6</v>
      </c>
      <c r="C78" s="18" t="s">
        <v>72</v>
      </c>
      <c r="D78" s="19"/>
      <c r="E78" s="19"/>
      <c r="F78" s="19"/>
      <c r="G78" s="47" t="s">
        <v>73</v>
      </c>
      <c r="H78" s="21" t="s">
        <v>1</v>
      </c>
      <c r="I78" s="22">
        <v>5650</v>
      </c>
      <c r="J78" s="23" t="s">
        <v>19</v>
      </c>
      <c r="K78" s="9"/>
    </row>
    <row r="79" spans="2:11" ht="12.5" x14ac:dyDescent="0.25">
      <c r="B79" s="2">
        <v>7</v>
      </c>
      <c r="C79" s="1" t="s">
        <v>35</v>
      </c>
      <c r="D79" s="9"/>
      <c r="E79" s="9"/>
      <c r="F79" s="9"/>
      <c r="G79" s="24" t="s">
        <v>195</v>
      </c>
      <c r="H79" s="11" t="s">
        <v>1</v>
      </c>
      <c r="I79" s="4">
        <v>2800</v>
      </c>
      <c r="J79" s="12" t="s">
        <v>19</v>
      </c>
      <c r="K79" s="9"/>
    </row>
    <row r="80" spans="2:11" ht="12.5" x14ac:dyDescent="0.25">
      <c r="B80" s="2">
        <v>8</v>
      </c>
      <c r="C80" s="18" t="s">
        <v>36</v>
      </c>
      <c r="D80" s="19"/>
      <c r="E80" s="19"/>
      <c r="F80" s="19"/>
      <c r="G80" s="47" t="s">
        <v>196</v>
      </c>
      <c r="H80" s="21" t="s">
        <v>1</v>
      </c>
      <c r="I80" s="22">
        <v>3050</v>
      </c>
      <c r="J80" s="23" t="s">
        <v>19</v>
      </c>
      <c r="K80" s="9"/>
    </row>
    <row r="81" spans="2:11" ht="12.5" x14ac:dyDescent="0.25">
      <c r="B81" s="2">
        <v>9</v>
      </c>
      <c r="C81" s="1" t="s">
        <v>37</v>
      </c>
      <c r="D81" s="9"/>
      <c r="E81" s="9"/>
      <c r="F81" s="9"/>
      <c r="G81" s="24" t="s">
        <v>197</v>
      </c>
      <c r="H81" s="11" t="s">
        <v>1</v>
      </c>
      <c r="I81" s="4">
        <v>3200</v>
      </c>
      <c r="J81" s="12" t="s">
        <v>19</v>
      </c>
      <c r="K81" s="9"/>
    </row>
    <row r="82" spans="2:11" ht="12.5" x14ac:dyDescent="0.25">
      <c r="B82" s="2">
        <v>10</v>
      </c>
      <c r="C82" s="18" t="s">
        <v>38</v>
      </c>
      <c r="D82" s="19"/>
      <c r="E82" s="19"/>
      <c r="F82" s="19"/>
      <c r="G82" s="47" t="s">
        <v>198</v>
      </c>
      <c r="H82" s="21" t="s">
        <v>1</v>
      </c>
      <c r="I82" s="22">
        <v>3600</v>
      </c>
      <c r="J82" s="23" t="s">
        <v>19</v>
      </c>
      <c r="K82" s="9"/>
    </row>
    <row r="83" spans="2:11" ht="12.5" x14ac:dyDescent="0.25">
      <c r="B83" s="2">
        <v>11</v>
      </c>
      <c r="C83" s="1" t="s">
        <v>39</v>
      </c>
      <c r="D83" s="9"/>
      <c r="E83" s="9"/>
      <c r="F83" s="9"/>
      <c r="G83" s="24" t="s">
        <v>199</v>
      </c>
      <c r="H83" s="11" t="s">
        <v>1</v>
      </c>
      <c r="I83" s="4">
        <v>4050</v>
      </c>
      <c r="J83" s="12" t="s">
        <v>19</v>
      </c>
      <c r="K83" s="9"/>
    </row>
    <row r="84" spans="2:11" ht="12.5" x14ac:dyDescent="0.25">
      <c r="B84" s="2">
        <v>12</v>
      </c>
      <c r="C84" s="18" t="s">
        <v>125</v>
      </c>
      <c r="D84" s="19"/>
      <c r="E84" s="19"/>
      <c r="F84" s="19"/>
      <c r="G84" s="47" t="s">
        <v>126</v>
      </c>
      <c r="H84" s="21" t="s">
        <v>1</v>
      </c>
      <c r="I84" s="22">
        <v>4300</v>
      </c>
      <c r="J84" s="23" t="s">
        <v>19</v>
      </c>
      <c r="K84" s="9"/>
    </row>
    <row r="85" spans="2:11" ht="12.5" x14ac:dyDescent="0.25">
      <c r="G85" s="6"/>
      <c r="H85" s="5"/>
    </row>
    <row r="86" spans="2:11" ht="12.5" x14ac:dyDescent="0.25">
      <c r="G86" s="6"/>
      <c r="H86" s="5"/>
    </row>
    <row r="87" spans="2:11" ht="12.5" x14ac:dyDescent="0.25">
      <c r="G87" s="6"/>
      <c r="H87" s="5"/>
    </row>
    <row r="88" spans="2:11" ht="12.5" x14ac:dyDescent="0.25">
      <c r="G88" s="6"/>
      <c r="H88" s="5"/>
    </row>
    <row r="89" spans="2:11" ht="12.5" x14ac:dyDescent="0.25">
      <c r="G89" s="6"/>
      <c r="H89" s="5"/>
    </row>
    <row r="90" spans="2:11" ht="12.5" x14ac:dyDescent="0.25">
      <c r="G90" s="6"/>
      <c r="H90" s="5"/>
    </row>
    <row r="91" spans="2:11" ht="12.5" x14ac:dyDescent="0.25">
      <c r="G91" s="6"/>
      <c r="H91" s="5"/>
    </row>
    <row r="92" spans="2:11" ht="12.5" x14ac:dyDescent="0.25">
      <c r="G92" s="6"/>
      <c r="H92" s="5"/>
    </row>
    <row r="93" spans="2:11" ht="12.5" x14ac:dyDescent="0.25">
      <c r="G93" s="6"/>
      <c r="H93" s="5"/>
    </row>
    <row r="94" spans="2:11" ht="12.5" x14ac:dyDescent="0.25">
      <c r="G94" s="6"/>
      <c r="H94" s="5"/>
    </row>
    <row r="95" spans="2:11" ht="12.5" x14ac:dyDescent="0.25">
      <c r="G95" s="6"/>
      <c r="H95" s="5"/>
    </row>
    <row r="96" spans="2:11" ht="12.5" x14ac:dyDescent="0.25">
      <c r="G96" s="6"/>
      <c r="H96" s="5"/>
    </row>
    <row r="97" spans="7:8" ht="12.5" x14ac:dyDescent="0.25">
      <c r="G97" s="6"/>
      <c r="H97" s="5"/>
    </row>
    <row r="98" spans="7:8" ht="12.5" x14ac:dyDescent="0.25">
      <c r="G98" s="6"/>
      <c r="H98" s="5"/>
    </row>
    <row r="99" spans="7:8" ht="12.5" x14ac:dyDescent="0.25">
      <c r="G99" s="6"/>
      <c r="H99" s="5"/>
    </row>
    <row r="100" spans="7:8" ht="12.5" x14ac:dyDescent="0.25">
      <c r="G100" s="6"/>
      <c r="H100" s="5"/>
    </row>
    <row r="101" spans="7:8" ht="12.5" x14ac:dyDescent="0.25">
      <c r="G101" s="6"/>
      <c r="H101" s="5"/>
    </row>
    <row r="102" spans="7:8" ht="12.5" x14ac:dyDescent="0.25">
      <c r="G102" s="6"/>
      <c r="H102" s="5"/>
    </row>
    <row r="103" spans="7:8" ht="12.5" x14ac:dyDescent="0.25">
      <c r="G103" s="6"/>
      <c r="H103" s="5"/>
    </row>
    <row r="104" spans="7:8" ht="12.5" x14ac:dyDescent="0.25">
      <c r="G104" s="6"/>
      <c r="H104" s="5"/>
    </row>
    <row r="105" spans="7:8" ht="12.5" x14ac:dyDescent="0.25">
      <c r="G105" s="6"/>
      <c r="H105" s="5"/>
    </row>
    <row r="106" spans="7:8" ht="12.5" x14ac:dyDescent="0.25">
      <c r="G106" s="6"/>
      <c r="H106" s="5"/>
    </row>
    <row r="107" spans="7:8" ht="12.5" x14ac:dyDescent="0.25">
      <c r="G107" s="6"/>
      <c r="H107" s="5"/>
    </row>
    <row r="108" spans="7:8" ht="12.5" x14ac:dyDescent="0.25">
      <c r="G108" s="6"/>
      <c r="H108" s="5"/>
    </row>
    <row r="109" spans="7:8" ht="12.5" x14ac:dyDescent="0.25">
      <c r="G109" s="6"/>
      <c r="H109" s="5"/>
    </row>
    <row r="110" spans="7:8" ht="12.5" x14ac:dyDescent="0.25">
      <c r="G110" s="6"/>
      <c r="H110" s="5"/>
    </row>
    <row r="111" spans="7:8" ht="12.5" x14ac:dyDescent="0.25">
      <c r="G111" s="6"/>
      <c r="H111" s="5"/>
    </row>
    <row r="112" spans="7:8" ht="12.5" x14ac:dyDescent="0.25">
      <c r="G112" s="6"/>
      <c r="H112" s="5"/>
    </row>
    <row r="113" spans="7:8" ht="12.5" x14ac:dyDescent="0.25">
      <c r="G113" s="6"/>
      <c r="H113" s="5"/>
    </row>
    <row r="114" spans="7:8" ht="12.5" x14ac:dyDescent="0.25">
      <c r="G114" s="6"/>
      <c r="H114" s="5"/>
    </row>
    <row r="115" spans="7:8" ht="12.5" x14ac:dyDescent="0.25">
      <c r="G115" s="6"/>
      <c r="H115" s="5"/>
    </row>
    <row r="116" spans="7:8" ht="12.5" x14ac:dyDescent="0.25">
      <c r="G116" s="6"/>
      <c r="H116" s="5"/>
    </row>
    <row r="117" spans="7:8" ht="12.5" x14ac:dyDescent="0.25">
      <c r="G117" s="6"/>
      <c r="H117" s="5"/>
    </row>
    <row r="118" spans="7:8" ht="12.5" x14ac:dyDescent="0.25">
      <c r="G118" s="6"/>
      <c r="H118" s="5"/>
    </row>
    <row r="119" spans="7:8" ht="12.5" x14ac:dyDescent="0.25">
      <c r="H119" s="7"/>
    </row>
    <row r="120" spans="7:8" ht="12.5" x14ac:dyDescent="0.25">
      <c r="H120" s="7"/>
    </row>
    <row r="121" spans="7:8" ht="12.5" x14ac:dyDescent="0.25">
      <c r="H121" s="7"/>
    </row>
    <row r="122" spans="7:8" ht="12.5" x14ac:dyDescent="0.25">
      <c r="H122" s="7"/>
    </row>
    <row r="123" spans="7:8" ht="12.5" x14ac:dyDescent="0.25">
      <c r="H123" s="7"/>
    </row>
    <row r="124" spans="7:8" ht="12.5" x14ac:dyDescent="0.25">
      <c r="H124" s="7"/>
    </row>
    <row r="125" spans="7:8" ht="12.5" x14ac:dyDescent="0.25">
      <c r="H125" s="7"/>
    </row>
    <row r="126" spans="7:8" ht="12.5" x14ac:dyDescent="0.25">
      <c r="H126" s="7"/>
    </row>
    <row r="127" spans="7:8" ht="12.5" x14ac:dyDescent="0.25">
      <c r="H127" s="7"/>
    </row>
    <row r="128" spans="7:8" ht="12.5" x14ac:dyDescent="0.25">
      <c r="H128" s="7"/>
    </row>
    <row r="129" spans="8:8" ht="12.5" x14ac:dyDescent="0.25">
      <c r="H129" s="7"/>
    </row>
    <row r="130" spans="8:8" ht="12.5" x14ac:dyDescent="0.25">
      <c r="H130" s="7"/>
    </row>
    <row r="131" spans="8:8" ht="12.5" x14ac:dyDescent="0.25">
      <c r="H131" s="7"/>
    </row>
    <row r="132" spans="8:8" ht="12.5" x14ac:dyDescent="0.25">
      <c r="H132" s="7"/>
    </row>
    <row r="133" spans="8:8" ht="12.5" x14ac:dyDescent="0.25">
      <c r="H133" s="7"/>
    </row>
    <row r="134" spans="8:8" ht="12.5" x14ac:dyDescent="0.25">
      <c r="H134" s="7"/>
    </row>
    <row r="135" spans="8:8" ht="12.5" x14ac:dyDescent="0.25">
      <c r="H135" s="7"/>
    </row>
    <row r="136" spans="8:8" ht="12.5" x14ac:dyDescent="0.25">
      <c r="H136" s="7"/>
    </row>
    <row r="137" spans="8:8" ht="12.5" x14ac:dyDescent="0.25">
      <c r="H137" s="7"/>
    </row>
    <row r="138" spans="8:8" ht="12.5" x14ac:dyDescent="0.25">
      <c r="H138" s="7"/>
    </row>
    <row r="139" spans="8:8" ht="12.5" x14ac:dyDescent="0.25">
      <c r="H139" s="7"/>
    </row>
    <row r="140" spans="8:8" ht="12.5" x14ac:dyDescent="0.25">
      <c r="H140" s="7"/>
    </row>
    <row r="141" spans="8:8" ht="12.5" x14ac:dyDescent="0.25">
      <c r="H141" s="7"/>
    </row>
    <row r="142" spans="8:8" ht="12.5" x14ac:dyDescent="0.25">
      <c r="H142" s="7"/>
    </row>
    <row r="143" spans="8:8" ht="12.5" x14ac:dyDescent="0.25">
      <c r="H143" s="7"/>
    </row>
  </sheetData>
  <mergeCells count="2">
    <mergeCell ref="C1:H1"/>
    <mergeCell ref="C8:F8"/>
  </mergeCells>
  <printOptions horizontalCentered="1"/>
  <pageMargins left="0.78740157480314965" right="0.78740157480314965" top="0.59055118110236227" bottom="0.59055118110236227" header="0.51181102362204722" footer="0.51181102362204722"/>
  <pageSetup paperSize="9" scale="77" orientation="portrait" r:id="rId1"/>
  <headerFooter>
    <oddFooter>&amp;LIVT Tepelná čerpadla s.r.o.&amp;Rgetasystem@ivtcentrum.cz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12"/>
  <sheetViews>
    <sheetView showGridLines="0" tabSelected="1" zoomScale="115" zoomScaleNormal="115" workbookViewId="0">
      <selection activeCell="C11" sqref="C11"/>
    </sheetView>
  </sheetViews>
  <sheetFormatPr defaultRowHeight="12.5" x14ac:dyDescent="0.25"/>
  <cols>
    <col min="1" max="1" width="3.453125" customWidth="1"/>
    <col min="2" max="2" width="32.1796875" customWidth="1"/>
    <col min="3" max="3" width="10.453125" bestFit="1" customWidth="1"/>
    <col min="5" max="5" width="9.1796875" customWidth="1"/>
    <col min="6" max="6" width="5" customWidth="1"/>
    <col min="7" max="7" width="10.453125" customWidth="1"/>
    <col min="8" max="9" width="13.54296875" customWidth="1"/>
    <col min="10" max="10" width="11.453125" customWidth="1"/>
    <col min="12" max="12" width="12" bestFit="1" customWidth="1"/>
  </cols>
  <sheetData>
    <row r="1" spans="1:11" x14ac:dyDescent="0.25">
      <c r="B1" s="52"/>
      <c r="C1" s="52"/>
      <c r="D1" s="52"/>
      <c r="E1" s="52"/>
      <c r="F1" s="52"/>
      <c r="G1" s="52"/>
      <c r="H1" s="52"/>
    </row>
    <row r="2" spans="1:11" x14ac:dyDescent="0.25">
      <c r="A2" s="53"/>
      <c r="B2" s="171" t="s">
        <v>191</v>
      </c>
      <c r="C2" s="94"/>
      <c r="D2" s="94"/>
      <c r="E2" s="94"/>
      <c r="F2" s="94"/>
      <c r="G2" s="94"/>
      <c r="H2" s="54"/>
      <c r="I2" s="2"/>
      <c r="J2" s="2"/>
      <c r="K2" s="2"/>
    </row>
    <row r="3" spans="1:11" ht="17.5" x14ac:dyDescent="0.35">
      <c r="A3" s="53"/>
      <c r="B3" s="183" t="s">
        <v>132</v>
      </c>
      <c r="C3" s="184"/>
      <c r="D3" s="184"/>
      <c r="E3" s="184"/>
      <c r="F3" s="184"/>
      <c r="G3" s="184"/>
      <c r="H3" s="55"/>
      <c r="I3" s="2"/>
      <c r="J3" s="2"/>
      <c r="K3" s="2"/>
    </row>
    <row r="4" spans="1:11" ht="24.75" customHeight="1" x14ac:dyDescent="0.35">
      <c r="A4" s="53"/>
      <c r="B4" s="95"/>
      <c r="C4" s="49"/>
      <c r="D4" s="49"/>
      <c r="E4" s="49"/>
      <c r="F4" s="49"/>
      <c r="G4" s="49"/>
      <c r="H4" s="55"/>
      <c r="I4" s="2"/>
      <c r="J4" s="2"/>
      <c r="K4" s="2"/>
    </row>
    <row r="5" spans="1:11" ht="13" x14ac:dyDescent="0.3">
      <c r="A5" s="53"/>
      <c r="B5" s="104" t="s">
        <v>128</v>
      </c>
      <c r="C5" s="193"/>
      <c r="D5" s="194"/>
      <c r="E5" s="194"/>
      <c r="F5" s="194"/>
      <c r="G5" s="195"/>
      <c r="H5" s="55"/>
      <c r="I5" s="2"/>
      <c r="J5" s="2"/>
      <c r="K5" s="2"/>
    </row>
    <row r="6" spans="1:11" ht="13" x14ac:dyDescent="0.3">
      <c r="A6" s="53"/>
      <c r="B6" s="96"/>
      <c r="C6" s="51"/>
      <c r="D6" s="51"/>
      <c r="E6" s="51"/>
      <c r="F6" s="51"/>
      <c r="G6" s="51"/>
      <c r="H6" s="55"/>
      <c r="I6" s="2"/>
      <c r="J6" s="2"/>
      <c r="K6" s="2"/>
    </row>
    <row r="7" spans="1:11" ht="13" x14ac:dyDescent="0.3">
      <c r="A7" s="53"/>
      <c r="B7" s="104" t="s">
        <v>130</v>
      </c>
      <c r="C7" s="196"/>
      <c r="D7" s="197"/>
      <c r="E7" s="197"/>
      <c r="F7" s="197"/>
      <c r="G7" s="198"/>
      <c r="H7" s="55"/>
      <c r="I7" s="2"/>
      <c r="J7" s="2"/>
      <c r="K7" s="2"/>
    </row>
    <row r="8" spans="1:11" ht="13" x14ac:dyDescent="0.3">
      <c r="A8" s="53"/>
      <c r="B8" s="96"/>
      <c r="C8" s="37"/>
      <c r="D8" s="37"/>
      <c r="E8" s="37"/>
      <c r="F8" s="37"/>
      <c r="G8" s="38"/>
      <c r="H8" s="55"/>
      <c r="I8" s="2"/>
      <c r="J8" s="2"/>
      <c r="K8" s="2"/>
    </row>
    <row r="9" spans="1:11" ht="13" x14ac:dyDescent="0.3">
      <c r="A9" s="53"/>
      <c r="B9" s="96"/>
      <c r="C9" s="37"/>
      <c r="D9" s="37"/>
      <c r="E9" s="37"/>
      <c r="F9" s="37"/>
      <c r="G9" s="38"/>
      <c r="H9" s="55"/>
      <c r="I9" s="2"/>
      <c r="J9" s="2"/>
      <c r="K9" s="2"/>
    </row>
    <row r="10" spans="1:11" ht="13" x14ac:dyDescent="0.3">
      <c r="A10" s="53"/>
      <c r="B10" s="104" t="s">
        <v>121</v>
      </c>
      <c r="C10" s="134">
        <v>0</v>
      </c>
      <c r="D10" s="37" t="s">
        <v>79</v>
      </c>
      <c r="E10" s="131" t="s">
        <v>129</v>
      </c>
      <c r="F10" s="37"/>
      <c r="G10" s="38"/>
      <c r="H10" s="55"/>
      <c r="I10" s="2"/>
      <c r="J10" s="2"/>
      <c r="K10" s="2"/>
    </row>
    <row r="11" spans="1:11" ht="15" customHeight="1" x14ac:dyDescent="0.25">
      <c r="A11" s="53"/>
      <c r="B11" s="96"/>
      <c r="C11" s="37"/>
      <c r="D11" s="37"/>
      <c r="E11" s="164" t="s">
        <v>160</v>
      </c>
      <c r="F11" s="131"/>
      <c r="G11" s="131"/>
      <c r="H11" s="55"/>
      <c r="I11" s="2"/>
      <c r="J11" s="2"/>
      <c r="K11" s="2"/>
    </row>
    <row r="12" spans="1:11" ht="13" x14ac:dyDescent="0.3">
      <c r="A12" s="53"/>
      <c r="B12" s="104" t="s">
        <v>122</v>
      </c>
      <c r="C12" s="37"/>
      <c r="D12" s="37"/>
      <c r="E12" s="37"/>
      <c r="F12" s="37"/>
      <c r="G12" s="38"/>
      <c r="H12" s="55"/>
      <c r="I12" s="2"/>
      <c r="J12" s="2"/>
      <c r="K12" s="2"/>
    </row>
    <row r="13" spans="1:11" ht="13" x14ac:dyDescent="0.3">
      <c r="A13" s="53"/>
      <c r="B13" s="96"/>
      <c r="C13" s="37"/>
      <c r="D13" s="37"/>
      <c r="E13" s="37"/>
      <c r="F13" s="37"/>
      <c r="G13" s="38"/>
      <c r="H13" s="55"/>
      <c r="I13" s="2"/>
      <c r="J13" s="2"/>
      <c r="K13" s="2"/>
    </row>
    <row r="14" spans="1:11" ht="13" x14ac:dyDescent="0.3">
      <c r="A14" s="53"/>
      <c r="B14" s="104" t="s">
        <v>123</v>
      </c>
      <c r="C14" s="37"/>
      <c r="D14" s="37"/>
      <c r="E14" s="37"/>
      <c r="F14" s="37"/>
      <c r="G14" s="38"/>
      <c r="H14" s="55"/>
      <c r="I14" s="2"/>
      <c r="J14" s="2"/>
      <c r="K14" s="2"/>
    </row>
    <row r="15" spans="1:11" ht="13" x14ac:dyDescent="0.3">
      <c r="A15" s="53"/>
      <c r="B15" s="96"/>
      <c r="C15" s="37"/>
      <c r="D15" s="37"/>
      <c r="E15" s="37"/>
      <c r="F15" s="37"/>
      <c r="G15" s="38"/>
      <c r="H15" s="55"/>
      <c r="I15" s="2"/>
      <c r="J15" s="2"/>
      <c r="K15" s="2"/>
    </row>
    <row r="16" spans="1:11" x14ac:dyDescent="0.25">
      <c r="A16" s="53"/>
      <c r="B16" s="97"/>
      <c r="C16" s="39"/>
      <c r="D16" s="40"/>
      <c r="E16" s="41"/>
      <c r="F16" s="42"/>
      <c r="G16" s="43"/>
      <c r="H16" s="56"/>
      <c r="I16" s="45"/>
      <c r="J16" s="2"/>
      <c r="K16" s="2"/>
    </row>
    <row r="17" spans="1:11" ht="13" x14ac:dyDescent="0.3">
      <c r="A17" s="53"/>
      <c r="B17" s="104" t="s">
        <v>118</v>
      </c>
      <c r="C17" s="37"/>
      <c r="D17" s="37"/>
      <c r="E17" s="37"/>
      <c r="F17" s="37"/>
      <c r="G17" s="38"/>
      <c r="H17" s="55"/>
      <c r="I17" s="2"/>
      <c r="J17" s="2"/>
      <c r="K17" s="2"/>
    </row>
    <row r="18" spans="1:11" ht="13" x14ac:dyDescent="0.3">
      <c r="A18" s="53"/>
      <c r="B18" s="96"/>
      <c r="C18" s="37"/>
      <c r="D18" s="37"/>
      <c r="E18" s="37"/>
      <c r="F18" s="37"/>
      <c r="G18" s="38"/>
      <c r="H18" s="55"/>
      <c r="I18" s="2"/>
      <c r="J18" s="2"/>
      <c r="K18" s="2"/>
    </row>
    <row r="19" spans="1:11" ht="13" x14ac:dyDescent="0.3">
      <c r="A19" s="53"/>
      <c r="B19" s="104" t="s">
        <v>119</v>
      </c>
      <c r="C19" s="37"/>
      <c r="D19" s="37"/>
      <c r="E19" s="37"/>
      <c r="F19" s="37"/>
      <c r="G19" s="38"/>
      <c r="H19" s="55"/>
      <c r="I19" s="2"/>
      <c r="J19" s="2"/>
      <c r="K19" s="2"/>
    </row>
    <row r="20" spans="1:11" ht="13" x14ac:dyDescent="0.3">
      <c r="A20" s="53"/>
      <c r="B20" s="96"/>
      <c r="C20" s="37"/>
      <c r="D20" s="37"/>
      <c r="E20" s="37"/>
      <c r="F20" s="37"/>
      <c r="G20" s="38"/>
      <c r="H20" s="55"/>
      <c r="I20" s="2"/>
      <c r="J20" s="2"/>
      <c r="K20" s="2"/>
    </row>
    <row r="21" spans="1:11" ht="13" x14ac:dyDescent="0.3">
      <c r="A21" s="53"/>
      <c r="B21" s="96"/>
      <c r="C21" s="37"/>
      <c r="D21" s="37"/>
      <c r="E21" s="37"/>
      <c r="F21" s="37"/>
      <c r="G21" s="38"/>
      <c r="H21" s="55"/>
      <c r="I21" s="2"/>
      <c r="J21" s="2"/>
      <c r="K21" s="2"/>
    </row>
    <row r="22" spans="1:11" ht="13" x14ac:dyDescent="0.3">
      <c r="A22" s="53"/>
      <c r="B22" s="104" t="s">
        <v>120</v>
      </c>
      <c r="C22" s="134"/>
      <c r="D22" s="44" t="s">
        <v>0</v>
      </c>
      <c r="E22" s="132" t="s">
        <v>117</v>
      </c>
      <c r="F22" s="37"/>
      <c r="G22" s="38"/>
      <c r="H22" s="55"/>
      <c r="I22" s="2"/>
      <c r="J22" s="2"/>
      <c r="K22" s="2"/>
    </row>
    <row r="23" spans="1:11" ht="13" x14ac:dyDescent="0.3">
      <c r="A23" s="53"/>
      <c r="B23" s="96"/>
      <c r="C23" s="37"/>
      <c r="D23" s="37"/>
      <c r="E23" s="37"/>
      <c r="F23" s="37"/>
      <c r="G23" s="38"/>
      <c r="H23" s="55"/>
      <c r="I23" s="2"/>
      <c r="J23" s="2"/>
      <c r="K23" s="2"/>
    </row>
    <row r="24" spans="1:11" ht="13" x14ac:dyDescent="0.3">
      <c r="A24" s="53"/>
      <c r="B24" s="104" t="s">
        <v>143</v>
      </c>
      <c r="C24" s="134"/>
      <c r="D24" s="44" t="s">
        <v>144</v>
      </c>
      <c r="E24" s="37"/>
      <c r="F24" s="44"/>
      <c r="G24" s="43"/>
      <c r="H24" s="57"/>
      <c r="J24" s="2"/>
      <c r="K24" s="2"/>
    </row>
    <row r="25" spans="1:11" ht="13" x14ac:dyDescent="0.3">
      <c r="A25" s="53"/>
      <c r="B25" s="58"/>
      <c r="C25" s="59"/>
      <c r="D25" s="60"/>
      <c r="E25" s="61"/>
      <c r="F25" s="60"/>
      <c r="G25" s="62"/>
      <c r="H25" s="63"/>
      <c r="J25" s="2"/>
      <c r="K25" s="2"/>
    </row>
    <row r="26" spans="1:11" ht="5.15" customHeight="1" x14ac:dyDescent="0.3">
      <c r="B26" s="67"/>
      <c r="C26" s="68"/>
      <c r="D26" s="69"/>
      <c r="E26" s="67"/>
      <c r="F26" s="69"/>
      <c r="G26" s="70"/>
      <c r="H26" s="70"/>
      <c r="J26" s="2"/>
      <c r="K26" s="2"/>
    </row>
    <row r="27" spans="1:11" ht="12" customHeight="1" x14ac:dyDescent="0.25">
      <c r="A27" s="53"/>
      <c r="B27" s="93"/>
      <c r="C27" s="94"/>
      <c r="D27" s="94"/>
      <c r="E27" s="43"/>
      <c r="F27" s="43"/>
      <c r="G27" s="43"/>
      <c r="H27" s="54"/>
      <c r="I27" s="2"/>
      <c r="J27" s="2"/>
      <c r="K27" s="2"/>
    </row>
    <row r="28" spans="1:11" ht="18" x14ac:dyDescent="0.4">
      <c r="A28" s="53"/>
      <c r="B28" s="98" t="s">
        <v>133</v>
      </c>
      <c r="C28" s="48"/>
      <c r="D28" s="48"/>
      <c r="E28" s="48"/>
      <c r="F28" s="48"/>
      <c r="G28" s="48"/>
      <c r="H28" s="55"/>
      <c r="I28" s="2"/>
      <c r="J28" s="2"/>
      <c r="K28" s="2"/>
    </row>
    <row r="29" spans="1:11" ht="13" x14ac:dyDescent="0.3">
      <c r="A29" s="53"/>
      <c r="B29" s="58"/>
      <c r="C29" s="61"/>
      <c r="D29" s="61"/>
      <c r="E29" s="61"/>
      <c r="F29" s="61"/>
      <c r="G29" s="71"/>
      <c r="H29" s="76"/>
      <c r="I29" s="2"/>
      <c r="J29" s="2"/>
      <c r="K29" s="2"/>
    </row>
    <row r="30" spans="1:11" ht="13" x14ac:dyDescent="0.3">
      <c r="A30" s="53"/>
      <c r="B30" s="191" t="s">
        <v>12</v>
      </c>
      <c r="C30" s="192"/>
      <c r="D30" s="192"/>
      <c r="E30" s="72" t="s">
        <v>50</v>
      </c>
      <c r="F30" s="73" t="s">
        <v>5</v>
      </c>
      <c r="G30" s="72" t="s">
        <v>40</v>
      </c>
      <c r="H30" s="88" t="s">
        <v>51</v>
      </c>
      <c r="I30" s="32"/>
      <c r="K30" s="2"/>
    </row>
    <row r="31" spans="1:11" ht="13" x14ac:dyDescent="0.3">
      <c r="A31" s="53"/>
      <c r="B31" s="185" t="s">
        <v>54</v>
      </c>
      <c r="C31" s="186"/>
      <c r="D31" s="187"/>
      <c r="E31" s="77"/>
      <c r="F31" s="78"/>
      <c r="G31" s="79"/>
      <c r="H31" s="76"/>
      <c r="I31" s="2"/>
      <c r="J31" s="2"/>
      <c r="K31" s="2"/>
    </row>
    <row r="32" spans="1:11" x14ac:dyDescent="0.25">
      <c r="A32" s="53"/>
      <c r="B32" s="102" t="str">
        <f>LOOKUP(C79,GETASYSTEM!B10:B13,GETASYSTEM!C10:C13)</f>
        <v>Trubka HAKA PE-Xc, 16x2 mm, balení 500 nebo 200 m</v>
      </c>
      <c r="C32" s="37"/>
      <c r="D32" s="55"/>
      <c r="E32" s="106">
        <f>C108</f>
        <v>0</v>
      </c>
      <c r="F32" s="107" t="s">
        <v>0</v>
      </c>
      <c r="G32" s="108">
        <f>LOOKUP(C79,GETASYSTEM!B10:B13,GETASYSTEM!I10:I13)</f>
        <v>34</v>
      </c>
      <c r="H32" s="121">
        <f>E32*G32</f>
        <v>0</v>
      </c>
      <c r="I32" s="33"/>
      <c r="J32" s="2"/>
      <c r="K32" s="2"/>
    </row>
    <row r="33" spans="1:12" ht="7.5" customHeight="1" x14ac:dyDescent="0.25">
      <c r="A33" s="53"/>
      <c r="B33" s="97"/>
      <c r="C33" s="37"/>
      <c r="D33" s="55"/>
      <c r="E33" s="106"/>
      <c r="F33" s="107"/>
      <c r="G33" s="108"/>
      <c r="H33" s="121"/>
      <c r="I33" s="33"/>
      <c r="J33" s="2"/>
      <c r="K33" s="2"/>
    </row>
    <row r="34" spans="1:12" ht="13" x14ac:dyDescent="0.3">
      <c r="A34" s="53"/>
      <c r="B34" s="130" t="s">
        <v>52</v>
      </c>
      <c r="C34" s="61"/>
      <c r="D34" s="76"/>
      <c r="E34" s="109"/>
      <c r="F34" s="110"/>
      <c r="G34" s="111"/>
      <c r="H34" s="122"/>
      <c r="I34" s="2"/>
      <c r="J34" s="2"/>
      <c r="K34" s="2"/>
    </row>
    <row r="35" spans="1:12" ht="13" x14ac:dyDescent="0.3">
      <c r="A35" s="53"/>
      <c r="B35" s="102" t="str">
        <f ca="1">LOOKUP(C80,GETASYSTEM!B20:B26,GETASYSTEM!C20:C23)</f>
        <v>Integrální podložka s reflexní vrstvou - vhodná pod anhydrit</v>
      </c>
      <c r="C35" s="37"/>
      <c r="D35" s="55"/>
      <c r="E35" s="106">
        <f>C105</f>
        <v>0</v>
      </c>
      <c r="F35" s="107" t="str">
        <f>IF(C80&gt;=3,"m2",D105)</f>
        <v>m²</v>
      </c>
      <c r="G35" s="108">
        <f ca="1">LOOKUP(C80,GETASYSTEM!B20:B26,GETASYSTEM!I20:I23)</f>
        <v>92</v>
      </c>
      <c r="H35" s="121">
        <f ca="1">E35*G35</f>
        <v>0</v>
      </c>
      <c r="I35" s="33"/>
      <c r="J35" s="151"/>
      <c r="K35" s="2"/>
    </row>
    <row r="36" spans="1:12" x14ac:dyDescent="0.25">
      <c r="A36" s="53"/>
      <c r="B36" s="103" t="str">
        <f>IF(C80&gt;=3,"-",D92)</f>
        <v>Upevňovací lišta pro trubky 16 a 17 mm, délka 3,0m</v>
      </c>
      <c r="C36" s="37"/>
      <c r="D36" s="55"/>
      <c r="E36" s="112">
        <f>IF(C80&gt;=3,"-",C106)</f>
        <v>0</v>
      </c>
      <c r="F36" s="107" t="str">
        <f>IF(C80&gt;=3,"-","m")</f>
        <v>m</v>
      </c>
      <c r="G36" s="113">
        <f>IF(C80&gt;=3,"-",H92)</f>
        <v>55</v>
      </c>
      <c r="H36" s="123">
        <f>IF(C80&gt;=3,"-",E36*G36)</f>
        <v>0</v>
      </c>
      <c r="I36" s="168"/>
      <c r="J36" s="2"/>
      <c r="K36" s="2"/>
    </row>
    <row r="37" spans="1:12" x14ac:dyDescent="0.25">
      <c r="A37" s="53"/>
      <c r="B37" s="103" t="str">
        <f>IF(C80&gt;=3,"-",GETASYSTEM!C18)</f>
        <v>Sponky pro kotvení lišty k izolaci, 45 mm, červené</v>
      </c>
      <c r="C37" s="37"/>
      <c r="D37" s="55"/>
      <c r="E37" s="112">
        <f>IF(C80&gt;=3,"-",C107)</f>
        <v>0</v>
      </c>
      <c r="F37" s="107" t="str">
        <f>IF(C80&gt;=3,"-","ks")</f>
        <v>ks</v>
      </c>
      <c r="G37" s="133">
        <f>IF(C80&gt;=3,"-",GETASYSTEM!I18)</f>
        <v>2.9</v>
      </c>
      <c r="H37" s="123">
        <f>IF(C80&gt;=3,"-",E37*G37)</f>
        <v>0</v>
      </c>
      <c r="I37" s="31"/>
      <c r="J37" s="2"/>
    </row>
    <row r="38" spans="1:12" x14ac:dyDescent="0.25">
      <c r="A38" s="53"/>
      <c r="B38" s="103" t="str">
        <f>IF(C89=TRUE,B159,"-")</f>
        <v>-</v>
      </c>
      <c r="C38" s="37"/>
      <c r="D38" s="55"/>
      <c r="E38" s="172" t="str">
        <f>IF(C89=TRUE,D102,"")</f>
        <v/>
      </c>
      <c r="F38" s="165" t="str">
        <f>IF(C89=TRUE,"m","")</f>
        <v/>
      </c>
      <c r="G38" s="166" t="str">
        <f>IF(C89=TRUE,C159,"")</f>
        <v/>
      </c>
      <c r="H38" s="167" t="str">
        <f>IF(C89=TRUE,E38*G38,"")</f>
        <v/>
      </c>
      <c r="I38" s="31"/>
      <c r="J38" s="2"/>
    </row>
    <row r="39" spans="1:12" ht="12.75" customHeight="1" x14ac:dyDescent="0.25">
      <c r="A39" s="53"/>
      <c r="B39" s="96"/>
      <c r="C39" s="37"/>
      <c r="D39" s="55"/>
      <c r="E39" s="114"/>
      <c r="F39" s="107"/>
      <c r="G39" s="108"/>
      <c r="H39" s="124"/>
      <c r="I39" s="29"/>
      <c r="J39" s="2"/>
    </row>
    <row r="40" spans="1:12" ht="13" x14ac:dyDescent="0.3">
      <c r="A40" s="53"/>
      <c r="B40" s="185" t="s">
        <v>131</v>
      </c>
      <c r="C40" s="186"/>
      <c r="D40" s="187"/>
      <c r="E40" s="109"/>
      <c r="F40" s="110"/>
      <c r="G40" s="111"/>
      <c r="H40" s="125"/>
      <c r="I40" s="29"/>
      <c r="J40" s="2"/>
    </row>
    <row r="41" spans="1:12" x14ac:dyDescent="0.25">
      <c r="A41" s="53"/>
      <c r="B41" s="104" t="str">
        <f>IF(C81=1,"-",D81)</f>
        <v>-</v>
      </c>
      <c r="C41" s="43"/>
      <c r="D41" s="57"/>
      <c r="E41" s="115" t="str">
        <f>IF(C81=1,"-",1)</f>
        <v>-</v>
      </c>
      <c r="F41" s="107" t="str">
        <f>IF(C81=1,"-","ks")</f>
        <v>-</v>
      </c>
      <c r="G41" s="116" t="str">
        <f>IF(C81=1,"-",E81)</f>
        <v>-</v>
      </c>
      <c r="H41" s="126" t="str">
        <f>IF(C81=1,"-",E41*G41)</f>
        <v>-</v>
      </c>
      <c r="I41" s="31"/>
      <c r="J41" s="28"/>
    </row>
    <row r="42" spans="1:12" x14ac:dyDescent="0.25">
      <c r="A42" s="53"/>
      <c r="B42" s="104" t="str">
        <f>IF(C82=1,"-",D82)</f>
        <v>-</v>
      </c>
      <c r="C42" s="43"/>
      <c r="D42" s="57"/>
      <c r="E42" s="115" t="str">
        <f t="shared" ref="E42:E43" si="0">IF(C82=1,"-",1)</f>
        <v>-</v>
      </c>
      <c r="F42" s="107" t="str">
        <f>IF(C82=1,"-","ks")</f>
        <v>-</v>
      </c>
      <c r="G42" s="116" t="str">
        <f>IF(C82=1,"-",E82)</f>
        <v>-</v>
      </c>
      <c r="H42" s="126" t="str">
        <f>IF(C82=1,"-",E42*G42)</f>
        <v>-</v>
      </c>
      <c r="I42" s="31"/>
    </row>
    <row r="43" spans="1:12" x14ac:dyDescent="0.25">
      <c r="A43" s="53"/>
      <c r="B43" s="104" t="str">
        <f>IF(C83=1,"-",D83)</f>
        <v>-</v>
      </c>
      <c r="C43" s="43"/>
      <c r="D43" s="57"/>
      <c r="E43" s="115" t="str">
        <f t="shared" si="0"/>
        <v>-</v>
      </c>
      <c r="F43" s="107" t="str">
        <f>IF(C83=1,"-","ks")</f>
        <v>-</v>
      </c>
      <c r="G43" s="116" t="str">
        <f>IF(C83=1,"-",E83)</f>
        <v>-</v>
      </c>
      <c r="H43" s="126" t="str">
        <f>IF(C83=1,"-",E43*G43)</f>
        <v>-</v>
      </c>
      <c r="I43" s="31"/>
      <c r="L43" s="34"/>
    </row>
    <row r="44" spans="1:12" x14ac:dyDescent="0.25">
      <c r="A44" s="53"/>
      <c r="B44" s="104" t="str">
        <f>D93</f>
        <v>Připojovací šroubení pro plastová potrubí</v>
      </c>
      <c r="C44" s="43"/>
      <c r="D44" s="57"/>
      <c r="E44" s="115">
        <f>D84</f>
        <v>0</v>
      </c>
      <c r="F44" s="107" t="s">
        <v>166</v>
      </c>
      <c r="G44" s="117">
        <f>H93</f>
        <v>265</v>
      </c>
      <c r="H44" s="127">
        <f>E44*G44</f>
        <v>0</v>
      </c>
      <c r="I44" s="34"/>
    </row>
    <row r="45" spans="1:12" ht="7.5" customHeight="1" x14ac:dyDescent="0.25">
      <c r="A45" s="53"/>
      <c r="B45" s="96"/>
      <c r="C45" s="43"/>
      <c r="D45" s="57"/>
      <c r="E45" s="115"/>
      <c r="F45" s="107"/>
      <c r="G45" s="117"/>
      <c r="H45" s="128"/>
    </row>
    <row r="46" spans="1:12" ht="13" x14ac:dyDescent="0.3">
      <c r="A46" s="53"/>
      <c r="B46" s="188" t="s">
        <v>33</v>
      </c>
      <c r="C46" s="189"/>
      <c r="D46" s="190"/>
      <c r="E46" s="115"/>
      <c r="F46" s="107"/>
      <c r="G46" s="117"/>
      <c r="H46" s="128"/>
    </row>
    <row r="47" spans="1:12" ht="13" x14ac:dyDescent="0.3">
      <c r="A47" s="53"/>
      <c r="B47" s="105" t="str">
        <f>IF(C85=1,"-",D85)</f>
        <v>-</v>
      </c>
      <c r="C47" s="64"/>
      <c r="D47" s="74"/>
      <c r="E47" s="118" t="str">
        <f>IF(C85=1,"-","1")</f>
        <v>-</v>
      </c>
      <c r="F47" s="119" t="str">
        <f>IF(C85=1,"-","ks")</f>
        <v>-</v>
      </c>
      <c r="G47" s="152" t="str">
        <f>IF(C85=1,"-",E85)</f>
        <v>-</v>
      </c>
      <c r="H47" s="153" t="str">
        <f>IF(C85=1,"-",E47*G47)</f>
        <v>-</v>
      </c>
      <c r="I47" s="31"/>
    </row>
    <row r="48" spans="1:12" ht="13" x14ac:dyDescent="0.3">
      <c r="A48" s="53"/>
      <c r="B48" s="104" t="str">
        <f t="shared" ref="B48:B49" si="1">IF(C86=1,"-",D86)</f>
        <v>-</v>
      </c>
      <c r="C48" s="46"/>
      <c r="D48" s="75"/>
      <c r="E48" s="115" t="str">
        <f t="shared" ref="E48:E49" si="2">IF(C86=1,"-","1")</f>
        <v>-</v>
      </c>
      <c r="F48" s="107" t="str">
        <f t="shared" ref="F48:F49" si="3">IF(C86=1,"-","ks")</f>
        <v>-</v>
      </c>
      <c r="G48" s="116" t="str">
        <f t="shared" ref="G48:G49" si="4">IF(C86=1,"-",E86)</f>
        <v>-</v>
      </c>
      <c r="H48" s="126" t="str">
        <f>IF(C86=1,"-",E48*G48)</f>
        <v>-</v>
      </c>
      <c r="I48" s="31"/>
    </row>
    <row r="49" spans="1:9" ht="13" x14ac:dyDescent="0.3">
      <c r="A49" s="53"/>
      <c r="B49" s="104" t="str">
        <f t="shared" si="1"/>
        <v>-</v>
      </c>
      <c r="C49" s="46"/>
      <c r="D49" s="75"/>
      <c r="E49" s="115" t="str">
        <f t="shared" si="2"/>
        <v>-</v>
      </c>
      <c r="F49" s="107" t="str">
        <f t="shared" si="3"/>
        <v>-</v>
      </c>
      <c r="G49" s="116" t="str">
        <f t="shared" si="4"/>
        <v>-</v>
      </c>
      <c r="H49" s="126" t="str">
        <f>IF(C87=1,"-",E49*G49)</f>
        <v>-</v>
      </c>
      <c r="I49" s="31"/>
    </row>
    <row r="50" spans="1:9" ht="4" customHeight="1" x14ac:dyDescent="0.3">
      <c r="A50" s="53"/>
      <c r="B50" s="96"/>
      <c r="C50" s="46"/>
      <c r="D50" s="75"/>
      <c r="E50" s="115"/>
      <c r="F50" s="107"/>
      <c r="G50" s="108"/>
      <c r="H50" s="123"/>
      <c r="I50" s="31"/>
    </row>
    <row r="51" spans="1:9" ht="13" x14ac:dyDescent="0.3">
      <c r="A51" s="53"/>
      <c r="B51" s="130" t="s">
        <v>149</v>
      </c>
      <c r="C51" s="86"/>
      <c r="D51" s="87"/>
      <c r="E51" s="120"/>
      <c r="F51" s="110"/>
      <c r="G51" s="111"/>
      <c r="H51" s="129"/>
      <c r="I51" s="31"/>
    </row>
    <row r="52" spans="1:9" ht="17.25" customHeight="1" x14ac:dyDescent="0.3">
      <c r="A52" s="53"/>
      <c r="B52" s="96"/>
      <c r="C52" s="46"/>
      <c r="D52" s="75"/>
      <c r="E52" s="149">
        <v>0</v>
      </c>
      <c r="F52" s="107" t="s">
        <v>145</v>
      </c>
      <c r="G52" s="108">
        <f>D131</f>
        <v>0</v>
      </c>
      <c r="H52" s="123">
        <f>E52*G52</f>
        <v>0</v>
      </c>
      <c r="I52" s="31"/>
    </row>
    <row r="53" spans="1:9" ht="17.25" customHeight="1" x14ac:dyDescent="0.3">
      <c r="A53" s="53"/>
      <c r="B53" s="96"/>
      <c r="C53" s="46"/>
      <c r="D53" s="75"/>
      <c r="E53" s="149">
        <v>0</v>
      </c>
      <c r="F53" s="107" t="s">
        <v>145</v>
      </c>
      <c r="G53" s="108">
        <f t="shared" ref="G53:G56" si="5">D132</f>
        <v>0</v>
      </c>
      <c r="H53" s="123">
        <f t="shared" ref="H53:H56" si="6">E53*G53</f>
        <v>0</v>
      </c>
      <c r="I53" s="31"/>
    </row>
    <row r="54" spans="1:9" ht="17.25" customHeight="1" x14ac:dyDescent="0.3">
      <c r="A54" s="53"/>
      <c r="B54" s="96"/>
      <c r="C54" s="46"/>
      <c r="D54" s="75"/>
      <c r="E54" s="149">
        <v>0</v>
      </c>
      <c r="F54" s="107" t="s">
        <v>145</v>
      </c>
      <c r="G54" s="108">
        <f t="shared" si="5"/>
        <v>0</v>
      </c>
      <c r="H54" s="123">
        <f t="shared" si="6"/>
        <v>0</v>
      </c>
      <c r="I54" s="31"/>
    </row>
    <row r="55" spans="1:9" ht="17.25" customHeight="1" x14ac:dyDescent="0.3">
      <c r="A55" s="53"/>
      <c r="B55" s="96"/>
      <c r="C55" s="46"/>
      <c r="D55" s="75"/>
      <c r="E55" s="149">
        <v>0</v>
      </c>
      <c r="F55" s="107" t="s">
        <v>145</v>
      </c>
      <c r="G55" s="108">
        <f t="shared" si="5"/>
        <v>0</v>
      </c>
      <c r="H55" s="123">
        <f t="shared" si="6"/>
        <v>0</v>
      </c>
      <c r="I55" s="31"/>
    </row>
    <row r="56" spans="1:9" ht="17.25" customHeight="1" x14ac:dyDescent="0.25">
      <c r="A56" s="53"/>
      <c r="B56" s="58"/>
      <c r="C56" s="62"/>
      <c r="D56" s="63"/>
      <c r="E56" s="150">
        <v>0</v>
      </c>
      <c r="F56" s="110" t="s">
        <v>145</v>
      </c>
      <c r="G56" s="111">
        <f t="shared" si="5"/>
        <v>0</v>
      </c>
      <c r="H56" s="129">
        <f t="shared" si="6"/>
        <v>0</v>
      </c>
    </row>
    <row r="57" spans="1:9" ht="17.25" customHeight="1" x14ac:dyDescent="0.25">
      <c r="A57" s="53"/>
      <c r="B57" s="163" t="s">
        <v>186</v>
      </c>
      <c r="C57" s="62"/>
      <c r="D57" s="155"/>
      <c r="E57" s="156"/>
      <c r="F57" s="157"/>
      <c r="G57" s="154"/>
      <c r="H57" s="158">
        <v>0</v>
      </c>
    </row>
    <row r="58" spans="1:9" ht="17.25" customHeight="1" x14ac:dyDescent="0.25">
      <c r="A58" s="53"/>
      <c r="B58" s="163" t="s">
        <v>185</v>
      </c>
      <c r="C58" s="62"/>
      <c r="D58" s="62"/>
      <c r="E58" s="156"/>
      <c r="F58" s="157"/>
      <c r="G58" s="154"/>
      <c r="H58" s="158">
        <v>0</v>
      </c>
    </row>
    <row r="59" spans="1:9" ht="14" x14ac:dyDescent="0.3">
      <c r="A59" s="53"/>
      <c r="B59" s="99" t="s">
        <v>114</v>
      </c>
      <c r="C59" s="65"/>
      <c r="D59" s="65"/>
      <c r="E59" s="83"/>
      <c r="F59" s="65"/>
      <c r="G59" s="80"/>
      <c r="H59" s="89">
        <f ca="1">SUM(H31:H58)</f>
        <v>0</v>
      </c>
      <c r="I59" s="35"/>
    </row>
    <row r="60" spans="1:9" ht="13" x14ac:dyDescent="0.3">
      <c r="A60" s="53"/>
      <c r="B60" s="100" t="s">
        <v>174</v>
      </c>
      <c r="C60" s="66"/>
      <c r="D60" s="66"/>
      <c r="E60" s="135">
        <v>0</v>
      </c>
      <c r="F60" s="85" t="s">
        <v>134</v>
      </c>
      <c r="G60" s="81"/>
      <c r="H60" s="81">
        <f ca="1">(H59-H57-H58)*E60%</f>
        <v>0</v>
      </c>
      <c r="I60" s="30"/>
    </row>
    <row r="61" spans="1:9" ht="14" x14ac:dyDescent="0.3">
      <c r="A61" s="53"/>
      <c r="B61" s="101" t="s">
        <v>146</v>
      </c>
      <c r="C61" s="66"/>
      <c r="D61" s="66"/>
      <c r="E61" s="84"/>
      <c r="F61" s="66"/>
      <c r="G61" s="82"/>
      <c r="H61" s="90">
        <f ca="1">H59-H60</f>
        <v>0</v>
      </c>
      <c r="I61" s="36"/>
    </row>
    <row r="62" spans="1:9" x14ac:dyDescent="0.25">
      <c r="B62" s="91"/>
      <c r="C62" s="92"/>
      <c r="D62" s="92"/>
      <c r="E62" s="92"/>
      <c r="F62" s="92"/>
      <c r="G62" s="92"/>
      <c r="H62" s="92"/>
    </row>
    <row r="63" spans="1:9" x14ac:dyDescent="0.25">
      <c r="B63" s="2"/>
      <c r="H63" s="50"/>
    </row>
    <row r="64" spans="1:9" x14ac:dyDescent="0.25">
      <c r="B64" s="2"/>
      <c r="H64" s="50"/>
    </row>
    <row r="65" spans="2:12" x14ac:dyDescent="0.25">
      <c r="B65" s="2"/>
      <c r="H65" s="50"/>
    </row>
    <row r="66" spans="2:12" x14ac:dyDescent="0.25">
      <c r="B66" s="2"/>
      <c r="H66" s="50"/>
    </row>
    <row r="67" spans="2:12" x14ac:dyDescent="0.25">
      <c r="B67" s="2"/>
      <c r="H67" s="50"/>
    </row>
    <row r="68" spans="2:12" x14ac:dyDescent="0.25">
      <c r="B68" s="2"/>
      <c r="H68" s="50"/>
    </row>
    <row r="69" spans="2:12" x14ac:dyDescent="0.25">
      <c r="B69" s="2"/>
      <c r="H69" s="50"/>
    </row>
    <row r="70" spans="2:12" x14ac:dyDescent="0.25">
      <c r="B70" s="2"/>
      <c r="H70" s="50"/>
    </row>
    <row r="71" spans="2:12" x14ac:dyDescent="0.25">
      <c r="B71" s="2"/>
      <c r="H71" s="50"/>
    </row>
    <row r="72" spans="2:12" x14ac:dyDescent="0.25">
      <c r="B72" s="2"/>
      <c r="H72" s="50"/>
    </row>
    <row r="73" spans="2:12" x14ac:dyDescent="0.25">
      <c r="B73" s="2"/>
      <c r="H73" s="50"/>
    </row>
    <row r="74" spans="2:12" x14ac:dyDescent="0.25">
      <c r="B74" s="2"/>
      <c r="H74" s="50"/>
    </row>
    <row r="75" spans="2:12" s="137" customFormat="1" hidden="1" x14ac:dyDescent="0.25">
      <c r="B75" s="136"/>
      <c r="H75" s="138"/>
    </row>
    <row r="76" spans="2:12" s="137" customFormat="1" hidden="1" x14ac:dyDescent="0.25">
      <c r="B76" s="136"/>
    </row>
    <row r="77" spans="2:12" s="137" customFormat="1" ht="13" hidden="1" x14ac:dyDescent="0.3">
      <c r="B77" s="139" t="s">
        <v>48</v>
      </c>
    </row>
    <row r="78" spans="2:12" s="137" customFormat="1" hidden="1" x14ac:dyDescent="0.25"/>
    <row r="79" spans="2:12" s="137" customFormat="1" hidden="1" x14ac:dyDescent="0.25">
      <c r="B79" s="140" t="s">
        <v>49</v>
      </c>
      <c r="C79" s="137">
        <v>2</v>
      </c>
    </row>
    <row r="80" spans="2:12" s="137" customFormat="1" hidden="1" x14ac:dyDescent="0.25">
      <c r="B80" s="140" t="s">
        <v>53</v>
      </c>
      <c r="C80" s="137">
        <v>1</v>
      </c>
      <c r="G80" s="140" t="s">
        <v>115</v>
      </c>
      <c r="H80" s="140" t="s">
        <v>116</v>
      </c>
      <c r="I80" s="140"/>
      <c r="J80" s="140"/>
      <c r="L80" s="140"/>
    </row>
    <row r="81" spans="2:11" s="137" customFormat="1" hidden="1" x14ac:dyDescent="0.25">
      <c r="B81" s="140" t="s">
        <v>55</v>
      </c>
      <c r="C81" s="137">
        <v>1</v>
      </c>
      <c r="D81" s="140" t="str">
        <f>LOOKUP(C81,GETASYSTEM!B30:B41,GETASYSTEM!F30:F41)</f>
        <v>není</v>
      </c>
      <c r="E81" s="140">
        <f>LOOKUP(C81,GETASYSTEM!B30:B41,GETASYSTEM!I30:I41)</f>
        <v>0</v>
      </c>
      <c r="G81" s="137">
        <f>IF(C81=1,0,C81)</f>
        <v>0</v>
      </c>
      <c r="H81" s="137">
        <f>G81</f>
        <v>0</v>
      </c>
      <c r="J81" s="141"/>
      <c r="K81" s="142"/>
    </row>
    <row r="82" spans="2:11" s="137" customFormat="1" hidden="1" x14ac:dyDescent="0.25">
      <c r="B82" s="140" t="s">
        <v>56</v>
      </c>
      <c r="C82" s="137">
        <v>1</v>
      </c>
      <c r="D82" s="140" t="str">
        <f>LOOKUP(C82,GETASYSTEM!B30:B41,GETASYSTEM!F30:F41)</f>
        <v>není</v>
      </c>
      <c r="E82" s="140">
        <f>LOOKUP(C82,GETASYSTEM!B30:B41,GETASYSTEM!I30:I41)</f>
        <v>0</v>
      </c>
      <c r="G82" s="137">
        <f t="shared" ref="G82:G83" si="7">IF(C82=1,0,C82)</f>
        <v>0</v>
      </c>
      <c r="H82" s="137">
        <f>G82</f>
        <v>0</v>
      </c>
      <c r="J82" s="141"/>
      <c r="K82" s="142"/>
    </row>
    <row r="83" spans="2:11" s="137" customFormat="1" hidden="1" x14ac:dyDescent="0.25">
      <c r="B83" s="140" t="s">
        <v>57</v>
      </c>
      <c r="C83" s="137">
        <v>1</v>
      </c>
      <c r="D83" s="140" t="str">
        <f>LOOKUP(C83,GETASYSTEM!B30:B41,GETASYSTEM!F30:F41)</f>
        <v>není</v>
      </c>
      <c r="E83" s="140" t="e">
        <f>LOOKUP(C83,GETASYSTEM!B31:B57,GETASYSTEM!I31:I57)</f>
        <v>#N/A</v>
      </c>
      <c r="G83" s="137">
        <f t="shared" si="7"/>
        <v>0</v>
      </c>
      <c r="H83" s="137">
        <f>G83</f>
        <v>0</v>
      </c>
      <c r="J83" s="141"/>
      <c r="K83" s="142"/>
    </row>
    <row r="84" spans="2:11" s="137" customFormat="1" hidden="1" x14ac:dyDescent="0.25">
      <c r="B84" s="140" t="s">
        <v>71</v>
      </c>
      <c r="D84" s="137">
        <f>SUM(H81:H83)</f>
        <v>0</v>
      </c>
    </row>
    <row r="85" spans="2:11" s="137" customFormat="1" hidden="1" x14ac:dyDescent="0.25">
      <c r="B85" s="140" t="s">
        <v>76</v>
      </c>
      <c r="C85" s="137">
        <v>1</v>
      </c>
      <c r="D85" s="137" t="str">
        <f>LOOKUP(C85,GETASYSTEM!B73:B84,GETASYSTEM!G73:G84)</f>
        <v>není</v>
      </c>
      <c r="E85" s="137">
        <f>LOOKUP(C85,GETASYSTEM!B73:B84,GETASYSTEM!I73:I84)</f>
        <v>0</v>
      </c>
    </row>
    <row r="86" spans="2:11" s="137" customFormat="1" hidden="1" x14ac:dyDescent="0.25">
      <c r="B86" s="140" t="s">
        <v>77</v>
      </c>
      <c r="C86" s="137">
        <v>1</v>
      </c>
      <c r="D86" s="137" t="str">
        <f>LOOKUP(C86,GETASYSTEM!B73:B84,GETASYSTEM!G73:G84)</f>
        <v>není</v>
      </c>
      <c r="E86" s="137" t="e">
        <f>LOOKUP(C86,GETASYSTEM!B74:B85,GETASYSTEM!I74:I85)</f>
        <v>#N/A</v>
      </c>
    </row>
    <row r="87" spans="2:11" s="137" customFormat="1" hidden="1" x14ac:dyDescent="0.25">
      <c r="B87" s="140" t="s">
        <v>78</v>
      </c>
      <c r="C87" s="137">
        <v>1</v>
      </c>
      <c r="D87" s="137" t="str">
        <f>LOOKUP(C87,GETASYSTEM!B73:B84,GETASYSTEM!G73:G84)</f>
        <v>není</v>
      </c>
      <c r="E87" s="137" t="e">
        <f>LOOKUP(C87,GETASYSTEM!B75:B86,GETASYSTEM!I75:I86)</f>
        <v>#N/A</v>
      </c>
    </row>
    <row r="88" spans="2:11" s="137" customFormat="1" hidden="1" x14ac:dyDescent="0.25">
      <c r="B88" s="140" t="s">
        <v>80</v>
      </c>
      <c r="C88" s="143" t="b">
        <v>0</v>
      </c>
    </row>
    <row r="89" spans="2:11" s="137" customFormat="1" hidden="1" x14ac:dyDescent="0.25">
      <c r="B89" s="140" t="s">
        <v>155</v>
      </c>
      <c r="C89" s="143" t="b">
        <v>0</v>
      </c>
    </row>
    <row r="90" spans="2:11" s="137" customFormat="1" hidden="1" x14ac:dyDescent="0.25">
      <c r="B90" s="140"/>
    </row>
    <row r="91" spans="2:11" s="137" customFormat="1" ht="13" hidden="1" x14ac:dyDescent="0.3">
      <c r="B91" s="139" t="s">
        <v>169</v>
      </c>
      <c r="D91" s="140" t="s">
        <v>159</v>
      </c>
      <c r="H91" s="140" t="s">
        <v>158</v>
      </c>
    </row>
    <row r="92" spans="2:11" s="137" customFormat="1" hidden="1" x14ac:dyDescent="0.25">
      <c r="B92" s="140" t="s">
        <v>49</v>
      </c>
      <c r="C92" s="137">
        <f>C79</f>
        <v>2</v>
      </c>
      <c r="D92" s="137" t="str">
        <f>IF(C92&gt;3,B150,B149)</f>
        <v>Upevňovací lišta pro trubky 16 a 17 mm, délka 3,0m</v>
      </c>
      <c r="H92" s="137">
        <f>IF(C92&gt;2,C150,C149)</f>
        <v>55</v>
      </c>
    </row>
    <row r="93" spans="2:11" s="137" customFormat="1" hidden="1" x14ac:dyDescent="0.25">
      <c r="B93" s="140" t="s">
        <v>157</v>
      </c>
      <c r="C93" s="137">
        <f>C92</f>
        <v>2</v>
      </c>
      <c r="D93" s="137" t="str">
        <f>IF(C93=2,B188,B187)</f>
        <v>Připojovací šroubení pro plastová potrubí</v>
      </c>
      <c r="H93" s="137">
        <f>IF(C93=2,C188,C187)</f>
        <v>265</v>
      </c>
    </row>
    <row r="94" spans="2:11" s="137" customFormat="1" hidden="1" x14ac:dyDescent="0.25">
      <c r="B94" s="140" t="s">
        <v>170</v>
      </c>
      <c r="C94" s="137">
        <f>C79</f>
        <v>2</v>
      </c>
    </row>
    <row r="95" spans="2:11" s="137" customFormat="1" hidden="1" x14ac:dyDescent="0.25">
      <c r="B95" s="140"/>
    </row>
    <row r="96" spans="2:11" s="137" customFormat="1" ht="13" hidden="1" x14ac:dyDescent="0.3">
      <c r="B96" s="139" t="s">
        <v>81</v>
      </c>
      <c r="D96" s="140" t="s">
        <v>172</v>
      </c>
      <c r="E96" s="140" t="s">
        <v>171</v>
      </c>
    </row>
    <row r="97" spans="2:7" s="137" customFormat="1" hidden="1" x14ac:dyDescent="0.25">
      <c r="B97" s="140" t="s">
        <v>82</v>
      </c>
      <c r="C97" s="137">
        <v>1.1000000000000001</v>
      </c>
      <c r="D97" s="137">
        <f>CEILING(E97,1)</f>
        <v>0</v>
      </c>
      <c r="E97" s="137">
        <f>C97*plo</f>
        <v>0</v>
      </c>
    </row>
    <row r="98" spans="2:7" s="137" customFormat="1" hidden="1" x14ac:dyDescent="0.25">
      <c r="B98" s="140" t="s">
        <v>83</v>
      </c>
      <c r="C98" s="137">
        <v>1</v>
      </c>
      <c r="D98" s="137">
        <f t="shared" ref="D98:D101" si="8">C98*plo</f>
        <v>0</v>
      </c>
    </row>
    <row r="99" spans="2:7" s="137" customFormat="1" hidden="1" x14ac:dyDescent="0.25">
      <c r="B99" s="140" t="s">
        <v>84</v>
      </c>
      <c r="C99" s="137">
        <v>5</v>
      </c>
      <c r="D99" s="137">
        <f t="shared" si="8"/>
        <v>0</v>
      </c>
    </row>
    <row r="100" spans="2:7" s="137" customFormat="1" hidden="1" x14ac:dyDescent="0.25">
      <c r="B100" s="140" t="s">
        <v>85</v>
      </c>
      <c r="C100" s="137">
        <v>15</v>
      </c>
      <c r="D100" s="137">
        <f t="shared" si="8"/>
        <v>0</v>
      </c>
    </row>
    <row r="101" spans="2:7" s="137" customFormat="1" hidden="1" x14ac:dyDescent="0.25">
      <c r="B101" s="140" t="s">
        <v>86</v>
      </c>
      <c r="C101" s="137">
        <v>1</v>
      </c>
      <c r="D101" s="137">
        <f t="shared" si="8"/>
        <v>0</v>
      </c>
    </row>
    <row r="102" spans="2:7" s="137" customFormat="1" hidden="1" x14ac:dyDescent="0.25">
      <c r="B102" s="140" t="s">
        <v>162</v>
      </c>
      <c r="C102" s="140">
        <v>1.2</v>
      </c>
      <c r="D102" s="137">
        <f>CEILING(E102,1)</f>
        <v>0</v>
      </c>
      <c r="E102" s="137">
        <f>C102*plo</f>
        <v>0</v>
      </c>
      <c r="G102" s="162"/>
    </row>
    <row r="103" spans="2:7" s="137" customFormat="1" hidden="1" x14ac:dyDescent="0.25"/>
    <row r="104" spans="2:7" s="137" customFormat="1" ht="13" hidden="1" x14ac:dyDescent="0.3">
      <c r="B104" s="139" t="s">
        <v>87</v>
      </c>
    </row>
    <row r="105" spans="2:7" s="137" customFormat="1" ht="13" hidden="1" x14ac:dyDescent="0.3">
      <c r="B105" s="140" t="s">
        <v>88</v>
      </c>
      <c r="C105" s="144">
        <f>IF(C80&gt;=2,D101,D97)</f>
        <v>0</v>
      </c>
      <c r="D105" s="136" t="s">
        <v>79</v>
      </c>
    </row>
    <row r="106" spans="2:7" s="137" customFormat="1" hidden="1" x14ac:dyDescent="0.25">
      <c r="B106" s="140" t="s">
        <v>90</v>
      </c>
      <c r="C106" s="144">
        <f>D98</f>
        <v>0</v>
      </c>
    </row>
    <row r="107" spans="2:7" s="137" customFormat="1" hidden="1" x14ac:dyDescent="0.25">
      <c r="B107" s="140" t="s">
        <v>89</v>
      </c>
      <c r="C107" s="144">
        <f>IF(C88=TRUE,D100,D99)</f>
        <v>0</v>
      </c>
    </row>
    <row r="108" spans="2:7" s="137" customFormat="1" hidden="1" x14ac:dyDescent="0.25">
      <c r="B108" s="140" t="s">
        <v>104</v>
      </c>
      <c r="C108" s="144">
        <f>D127</f>
        <v>0</v>
      </c>
    </row>
    <row r="109" spans="2:7" s="137" customFormat="1" hidden="1" x14ac:dyDescent="0.25"/>
    <row r="110" spans="2:7" s="137" customFormat="1" hidden="1" x14ac:dyDescent="0.25">
      <c r="B110" s="140" t="s">
        <v>91</v>
      </c>
      <c r="C110" s="140" t="s">
        <v>92</v>
      </c>
      <c r="D110" s="140" t="s">
        <v>93</v>
      </c>
      <c r="E110" s="140" t="s">
        <v>102</v>
      </c>
    </row>
    <row r="111" spans="2:7" s="137" customFormat="1" hidden="1" x14ac:dyDescent="0.25">
      <c r="B111" s="137">
        <v>1</v>
      </c>
      <c r="C111" s="145" t="s">
        <v>101</v>
      </c>
    </row>
    <row r="112" spans="2:7" s="137" customFormat="1" hidden="1" x14ac:dyDescent="0.25">
      <c r="B112" s="137">
        <v>2</v>
      </c>
      <c r="C112" s="145" t="s">
        <v>94</v>
      </c>
      <c r="D112" s="137">
        <v>10</v>
      </c>
      <c r="E112" s="137">
        <f t="shared" ref="E112:E118" si="9">D112*plo</f>
        <v>0</v>
      </c>
    </row>
    <row r="113" spans="2:5" s="137" customFormat="1" hidden="1" x14ac:dyDescent="0.25">
      <c r="B113" s="137">
        <v>3</v>
      </c>
      <c r="C113" s="145" t="s">
        <v>95</v>
      </c>
      <c r="D113" s="137">
        <v>6.7</v>
      </c>
      <c r="E113" s="137">
        <f t="shared" si="9"/>
        <v>0</v>
      </c>
    </row>
    <row r="114" spans="2:5" s="137" customFormat="1" hidden="1" x14ac:dyDescent="0.25">
      <c r="B114" s="137">
        <v>4</v>
      </c>
      <c r="C114" s="145" t="s">
        <v>96</v>
      </c>
      <c r="D114" s="137">
        <v>5</v>
      </c>
      <c r="E114" s="137">
        <f t="shared" si="9"/>
        <v>0</v>
      </c>
    </row>
    <row r="115" spans="2:5" s="137" customFormat="1" hidden="1" x14ac:dyDescent="0.25">
      <c r="B115" s="137">
        <v>5</v>
      </c>
      <c r="C115" s="145" t="s">
        <v>97</v>
      </c>
      <c r="D115" s="137">
        <v>4</v>
      </c>
      <c r="E115" s="137">
        <f t="shared" si="9"/>
        <v>0</v>
      </c>
    </row>
    <row r="116" spans="2:5" s="137" customFormat="1" hidden="1" x14ac:dyDescent="0.25">
      <c r="B116" s="137">
        <v>6</v>
      </c>
      <c r="C116" s="145" t="s">
        <v>98</v>
      </c>
      <c r="D116" s="137">
        <v>3.3</v>
      </c>
      <c r="E116" s="137">
        <f t="shared" si="9"/>
        <v>0</v>
      </c>
    </row>
    <row r="117" spans="2:5" s="137" customFormat="1" hidden="1" x14ac:dyDescent="0.25">
      <c r="B117" s="137">
        <v>7</v>
      </c>
      <c r="C117" s="145" t="s">
        <v>99</v>
      </c>
      <c r="D117" s="137">
        <v>2.9</v>
      </c>
      <c r="E117" s="137">
        <f t="shared" si="9"/>
        <v>0</v>
      </c>
    </row>
    <row r="118" spans="2:5" s="137" customFormat="1" hidden="1" x14ac:dyDescent="0.25">
      <c r="B118" s="137">
        <v>8</v>
      </c>
      <c r="C118" s="145" t="s">
        <v>100</v>
      </c>
      <c r="D118" s="137">
        <v>2.5</v>
      </c>
      <c r="E118" s="137">
        <f t="shared" si="9"/>
        <v>0</v>
      </c>
    </row>
    <row r="119" spans="2:5" s="137" customFormat="1" ht="13" hidden="1" x14ac:dyDescent="0.3">
      <c r="B119" s="140" t="s">
        <v>105</v>
      </c>
      <c r="C119" s="137">
        <v>3</v>
      </c>
      <c r="E119" s="139">
        <f>LOOKUP(C119,B111:B118,E111:E118)</f>
        <v>0</v>
      </c>
    </row>
    <row r="120" spans="2:5" s="137" customFormat="1" hidden="1" x14ac:dyDescent="0.25">
      <c r="C120" s="145"/>
    </row>
    <row r="121" spans="2:5" s="137" customFormat="1" ht="13" hidden="1" x14ac:dyDescent="0.3">
      <c r="B121" s="139" t="s">
        <v>107</v>
      </c>
      <c r="C121" s="146" t="e">
        <f>C24*1000/plo</f>
        <v>#DIV/0!</v>
      </c>
      <c r="D121" s="140" t="s">
        <v>108</v>
      </c>
    </row>
    <row r="122" spans="2:5" s="137" customFormat="1" hidden="1" x14ac:dyDescent="0.25">
      <c r="B122" s="140" t="s">
        <v>109</v>
      </c>
      <c r="C122" s="145">
        <v>8</v>
      </c>
      <c r="D122" s="140" t="s">
        <v>110</v>
      </c>
    </row>
    <row r="123" spans="2:5" s="137" customFormat="1" ht="13" hidden="1" x14ac:dyDescent="0.3">
      <c r="B123" s="140" t="s">
        <v>111</v>
      </c>
      <c r="C123" s="147">
        <f>C24*1000/C122</f>
        <v>0</v>
      </c>
      <c r="D123" s="140" t="s">
        <v>0</v>
      </c>
    </row>
    <row r="124" spans="2:5" s="137" customFormat="1" hidden="1" x14ac:dyDescent="0.25">
      <c r="B124" s="140"/>
      <c r="C124" s="145"/>
      <c r="D124" s="140"/>
    </row>
    <row r="125" spans="2:5" s="137" customFormat="1" hidden="1" x14ac:dyDescent="0.25"/>
    <row r="126" spans="2:5" s="137" customFormat="1" hidden="1" x14ac:dyDescent="0.25">
      <c r="B126" s="140" t="s">
        <v>103</v>
      </c>
    </row>
    <row r="127" spans="2:5" s="137" customFormat="1" hidden="1" x14ac:dyDescent="0.25">
      <c r="B127" s="137">
        <f>IF(C22=100001,C111,C22)</f>
        <v>0</v>
      </c>
      <c r="C127" s="137">
        <f>IF(B127=0,E119,B127)</f>
        <v>0</v>
      </c>
      <c r="D127" s="148">
        <f>IF(C127=0,C123,C127)</f>
        <v>0</v>
      </c>
    </row>
    <row r="128" spans="2:5" s="137" customFormat="1" hidden="1" x14ac:dyDescent="0.25">
      <c r="B128" s="140" t="s">
        <v>106</v>
      </c>
      <c r="C128" s="140" t="s">
        <v>112</v>
      </c>
      <c r="D128" s="140" t="s">
        <v>113</v>
      </c>
    </row>
    <row r="129" spans="1:4" s="137" customFormat="1" hidden="1" x14ac:dyDescent="0.25"/>
    <row r="130" spans="1:4" s="137" customFormat="1" ht="13" hidden="1" x14ac:dyDescent="0.3">
      <c r="B130" s="139" t="s">
        <v>136</v>
      </c>
    </row>
    <row r="131" spans="1:4" s="137" customFormat="1" hidden="1" x14ac:dyDescent="0.25">
      <c r="B131" s="140" t="s">
        <v>137</v>
      </c>
      <c r="C131" s="137">
        <v>1</v>
      </c>
      <c r="D131" s="137">
        <f>LOOKUP(C131,$A$143:$A$209,$C$143:$C$209)</f>
        <v>0</v>
      </c>
    </row>
    <row r="132" spans="1:4" s="137" customFormat="1" hidden="1" x14ac:dyDescent="0.25">
      <c r="B132" s="140" t="s">
        <v>138</v>
      </c>
      <c r="C132" s="137">
        <v>1</v>
      </c>
      <c r="D132" s="137">
        <f>LOOKUP(C132,$A$143:$A$209,$C$143:$C$209)</f>
        <v>0</v>
      </c>
    </row>
    <row r="133" spans="1:4" s="137" customFormat="1" hidden="1" x14ac:dyDescent="0.25">
      <c r="B133" s="140" t="s">
        <v>139</v>
      </c>
      <c r="C133" s="137">
        <v>1</v>
      </c>
      <c r="D133" s="137">
        <f>LOOKUP(C133,$A$143:$A$209,$C$143:$C$209)</f>
        <v>0</v>
      </c>
    </row>
    <row r="134" spans="1:4" s="137" customFormat="1" hidden="1" x14ac:dyDescent="0.25">
      <c r="B134" s="140" t="s">
        <v>140</v>
      </c>
      <c r="C134" s="137">
        <v>1</v>
      </c>
      <c r="D134" s="137">
        <f>LOOKUP(C134,$A$143:$A$209,$C$143:$C$209)</f>
        <v>0</v>
      </c>
    </row>
    <row r="135" spans="1:4" s="137" customFormat="1" hidden="1" x14ac:dyDescent="0.25">
      <c r="B135" s="140" t="s">
        <v>141</v>
      </c>
      <c r="C135" s="137">
        <v>1</v>
      </c>
      <c r="D135" s="137">
        <f>LOOKUP(C135,$A$143:$A$209,$C$143:$C$209)</f>
        <v>0</v>
      </c>
    </row>
    <row r="136" spans="1:4" s="137" customFormat="1" hidden="1" x14ac:dyDescent="0.25"/>
    <row r="137" spans="1:4" s="137" customFormat="1" hidden="1" x14ac:dyDescent="0.25"/>
    <row r="138" spans="1:4" s="137" customFormat="1" hidden="1" x14ac:dyDescent="0.25"/>
    <row r="139" spans="1:4" s="137" customFormat="1" hidden="1" x14ac:dyDescent="0.25"/>
    <row r="140" spans="1:4" s="137" customFormat="1" ht="13" hidden="1" x14ac:dyDescent="0.3">
      <c r="B140" s="139" t="s">
        <v>135</v>
      </c>
    </row>
    <row r="141" spans="1:4" s="137" customFormat="1" hidden="1" x14ac:dyDescent="0.25"/>
    <row r="142" spans="1:4" s="137" customFormat="1" hidden="1" x14ac:dyDescent="0.25"/>
    <row r="143" spans="1:4" s="137" customFormat="1" hidden="1" x14ac:dyDescent="0.25">
      <c r="A143" s="137">
        <v>1</v>
      </c>
      <c r="B143" s="140" t="s">
        <v>142</v>
      </c>
    </row>
    <row r="144" spans="1:4" s="137" customFormat="1" hidden="1" x14ac:dyDescent="0.25">
      <c r="A144" s="137">
        <v>2</v>
      </c>
      <c r="B144" s="137">
        <f>GETASYSTEM!C10</f>
        <v>0</v>
      </c>
      <c r="C144" s="137">
        <f>GETASYSTEM!I12</f>
        <v>24</v>
      </c>
    </row>
    <row r="145" spans="1:5" s="137" customFormat="1" hidden="1" x14ac:dyDescent="0.25">
      <c r="A145" s="137">
        <v>3</v>
      </c>
      <c r="B145" s="137" t="str">
        <f>GETASYSTEM!C11</f>
        <v>Trubka HAKA PE-Xc, 16x2 mm, balení 500 nebo 200 m</v>
      </c>
      <c r="C145" s="137">
        <f>GETASYSTEM!I11</f>
        <v>34</v>
      </c>
    </row>
    <row r="146" spans="1:5" s="137" customFormat="1" hidden="1" x14ac:dyDescent="0.25">
      <c r="A146" s="137">
        <v>4</v>
      </c>
      <c r="B146" s="137" t="str">
        <f>GETASYSTEM!C12</f>
        <v xml:space="preserve">Trubka PE-RT O2, 17x2 mm, balení 300 nebo 600 m </v>
      </c>
      <c r="C146" s="137">
        <f>GETASYSTEM!I12</f>
        <v>24</v>
      </c>
    </row>
    <row r="147" spans="1:5" s="137" customFormat="1" hidden="1" x14ac:dyDescent="0.25">
      <c r="A147" s="137">
        <v>5</v>
      </c>
      <c r="B147" s="137" t="str">
        <f>GETASYSTEM!C13</f>
        <v>Trubka HAKA PE-Xc, 18x2 mm, balení 500 nebo 200 m</v>
      </c>
      <c r="C147" s="137">
        <f>GETASYSTEM!I13</f>
        <v>37</v>
      </c>
    </row>
    <row r="148" spans="1:5" s="137" customFormat="1" hidden="1" x14ac:dyDescent="0.25">
      <c r="A148" s="137">
        <v>6</v>
      </c>
    </row>
    <row r="149" spans="1:5" s="137" customFormat="1" hidden="1" x14ac:dyDescent="0.25">
      <c r="A149" s="137">
        <v>7</v>
      </c>
      <c r="B149" s="137" t="str">
        <f>GETASYSTEM!C16</f>
        <v>Upevňovací lišta pro trubky 16 a 17 mm, délka 3,0m</v>
      </c>
      <c r="C149" s="137">
        <f>GETASYSTEM!I16</f>
        <v>55</v>
      </c>
      <c r="E149" s="162" t="s">
        <v>156</v>
      </c>
    </row>
    <row r="150" spans="1:5" s="137" customFormat="1" hidden="1" x14ac:dyDescent="0.25">
      <c r="A150" s="137">
        <v>8</v>
      </c>
      <c r="B150" s="137" t="str">
        <f>GETASYSTEM!C17</f>
        <v>Upevňovací lišta pro trubky 18 mm, délka 2,0m</v>
      </c>
      <c r="C150" s="137">
        <f>GETASYSTEM!I17</f>
        <v>73</v>
      </c>
      <c r="E150" s="162" t="s">
        <v>156</v>
      </c>
    </row>
    <row r="151" spans="1:5" s="137" customFormat="1" hidden="1" x14ac:dyDescent="0.25">
      <c r="A151" s="137">
        <v>9</v>
      </c>
      <c r="B151" s="137" t="str">
        <f>GETASYSTEM!C18</f>
        <v>Sponky pro kotvení lišty k izolaci, 45 mm, červené</v>
      </c>
      <c r="C151" s="137">
        <f>GETASYSTEM!I18</f>
        <v>2.9</v>
      </c>
    </row>
    <row r="152" spans="1:5" s="137" customFormat="1" hidden="1" x14ac:dyDescent="0.25">
      <c r="A152" s="137">
        <v>10</v>
      </c>
      <c r="B152" s="137" t="str">
        <f>GETASYSTEM!C19</f>
        <v>Sponky pro extra pevné kotvení, zalomené 5cm černé</v>
      </c>
      <c r="C152" s="137">
        <f>GETASYSTEM!I19</f>
        <v>3.4</v>
      </c>
    </row>
    <row r="153" spans="1:5" s="137" customFormat="1" hidden="1" x14ac:dyDescent="0.25">
      <c r="A153" s="137">
        <v>11</v>
      </c>
      <c r="B153" s="137" t="str">
        <f>GETASYSTEM!C20</f>
        <v>Integrální podložka s reflexní vrstvou - vhodná pod anhydrit</v>
      </c>
      <c r="C153" s="137">
        <f>GETASYSTEM!I20</f>
        <v>92</v>
      </c>
    </row>
    <row r="154" spans="1:5" s="137" customFormat="1" hidden="1" x14ac:dyDescent="0.25">
      <c r="A154" s="137">
        <v>12</v>
      </c>
      <c r="B154" s="137" t="e">
        <f>GETASYSTEM!#REF!</f>
        <v>#REF!</v>
      </c>
      <c r="C154" s="137" t="e">
        <f>GETASYSTEM!#REF!</f>
        <v>#REF!</v>
      </c>
    </row>
    <row r="155" spans="1:5" s="137" customFormat="1" hidden="1" x14ac:dyDescent="0.25">
      <c r="A155" s="137">
        <v>13</v>
      </c>
      <c r="B155" s="137">
        <f>GETASYSTEM!C22</f>
        <v>0</v>
      </c>
      <c r="C155" s="137">
        <f>GETASYSTEM!I22</f>
        <v>0</v>
      </c>
    </row>
    <row r="156" spans="1:5" s="137" customFormat="1" hidden="1" x14ac:dyDescent="0.25">
      <c r="A156" s="137">
        <v>14</v>
      </c>
      <c r="B156" s="137">
        <f>GETASYSTEM!C23</f>
        <v>0</v>
      </c>
      <c r="C156" s="137">
        <f>GETASYSTEM!I23</f>
        <v>0</v>
      </c>
    </row>
    <row r="157" spans="1:5" s="137" customFormat="1" hidden="1" x14ac:dyDescent="0.25">
      <c r="A157" s="137">
        <v>15</v>
      </c>
      <c r="B157" s="137" t="str">
        <f>GETASYSTEM!C24</f>
        <v>Sys. deska GETA pro 16,17 a 18 mm, izolace 30 mm</v>
      </c>
      <c r="C157" s="137">
        <f>GETASYSTEM!I24</f>
        <v>340</v>
      </c>
    </row>
    <row r="158" spans="1:5" s="137" customFormat="1" hidden="1" x14ac:dyDescent="0.25">
      <c r="A158" s="137">
        <v>16</v>
      </c>
      <c r="B158" s="137" t="str">
        <f>GETASYSTEM!C25</f>
        <v>Sys. deska GETA pro 16,17 a 18 mm, izolace 10 mm</v>
      </c>
      <c r="C158" s="137">
        <f>GETASYSTEM!I25</f>
        <v>290</v>
      </c>
    </row>
    <row r="159" spans="1:5" s="137" customFormat="1" hidden="1" x14ac:dyDescent="0.25">
      <c r="A159" s="137">
        <v>17</v>
      </c>
      <c r="B159" s="137" t="str">
        <f>GETASYSTEM!C26</f>
        <v>Dilatační páska s PE folií, lepící pásek, 150 mm x 8 mm</v>
      </c>
      <c r="C159" s="137">
        <f>GETASYSTEM!I26</f>
        <v>19</v>
      </c>
      <c r="E159" s="162" t="s">
        <v>161</v>
      </c>
    </row>
    <row r="160" spans="1:5" s="137" customFormat="1" hidden="1" x14ac:dyDescent="0.25">
      <c r="A160" s="137">
        <v>18</v>
      </c>
    </row>
    <row r="161" spans="1:3" s="137" customFormat="1" hidden="1" x14ac:dyDescent="0.25">
      <c r="A161" s="137">
        <v>19</v>
      </c>
      <c r="B161" s="137" t="str">
        <f>GETASYSTEM!C28</f>
        <v>Rozdělovače a sběrače High End</v>
      </c>
    </row>
    <row r="162" spans="1:3" s="137" customFormat="1" hidden="1" x14ac:dyDescent="0.25">
      <c r="A162" s="137">
        <v>20</v>
      </c>
      <c r="B162" s="137" t="str">
        <f>GETASYSTEM!F31</f>
        <v>2 okruhy</v>
      </c>
      <c r="C162" s="137">
        <f>GETASYSTEM!I31</f>
        <v>3900</v>
      </c>
    </row>
    <row r="163" spans="1:3" s="137" customFormat="1" hidden="1" x14ac:dyDescent="0.25">
      <c r="A163" s="137">
        <v>21</v>
      </c>
      <c r="B163" s="137" t="str">
        <f>GETASYSTEM!F32</f>
        <v>3 okruhy</v>
      </c>
      <c r="C163" s="137">
        <f>GETASYSTEM!I32</f>
        <v>4600</v>
      </c>
    </row>
    <row r="164" spans="1:3" s="137" customFormat="1" hidden="1" x14ac:dyDescent="0.25">
      <c r="A164" s="137">
        <v>22</v>
      </c>
      <c r="B164" s="137" t="str">
        <f>GETASYSTEM!F33</f>
        <v>4 okruhy</v>
      </c>
      <c r="C164" s="137">
        <f>GETASYSTEM!I33</f>
        <v>5300</v>
      </c>
    </row>
    <row r="165" spans="1:3" s="137" customFormat="1" hidden="1" x14ac:dyDescent="0.25">
      <c r="A165" s="137">
        <v>23</v>
      </c>
      <c r="B165" s="137" t="str">
        <f>GETASYSTEM!F34</f>
        <v>5 okruhů</v>
      </c>
      <c r="C165" s="137">
        <f>GETASYSTEM!I34</f>
        <v>6000</v>
      </c>
    </row>
    <row r="166" spans="1:3" s="137" customFormat="1" hidden="1" x14ac:dyDescent="0.25">
      <c r="A166" s="137">
        <v>24</v>
      </c>
      <c r="B166" s="137" t="str">
        <f>GETASYSTEM!F35</f>
        <v>6 okruhů</v>
      </c>
      <c r="C166" s="137">
        <f>GETASYSTEM!I35</f>
        <v>6650</v>
      </c>
    </row>
    <row r="167" spans="1:3" s="137" customFormat="1" hidden="1" x14ac:dyDescent="0.25">
      <c r="A167" s="137">
        <v>25</v>
      </c>
      <c r="B167" s="137" t="str">
        <f>GETASYSTEM!F36</f>
        <v>7 okruhů</v>
      </c>
      <c r="C167" s="137">
        <f>GETASYSTEM!I36</f>
        <v>7900</v>
      </c>
    </row>
    <row r="168" spans="1:3" s="137" customFormat="1" hidden="1" x14ac:dyDescent="0.25">
      <c r="A168" s="137">
        <v>26</v>
      </c>
      <c r="B168" s="137" t="str">
        <f>GETASYSTEM!F37</f>
        <v>8 okruhů</v>
      </c>
      <c r="C168" s="137">
        <f>GETASYSTEM!I37</f>
        <v>8550</v>
      </c>
    </row>
    <row r="169" spans="1:3" s="137" customFormat="1" hidden="1" x14ac:dyDescent="0.25">
      <c r="A169" s="137">
        <v>27</v>
      </c>
      <c r="B169" s="137" t="str">
        <f>GETASYSTEM!F38</f>
        <v>9 okruhů</v>
      </c>
      <c r="C169" s="137">
        <f>GETASYSTEM!I38</f>
        <v>9200</v>
      </c>
    </row>
    <row r="170" spans="1:3" s="137" customFormat="1" hidden="1" x14ac:dyDescent="0.25">
      <c r="A170" s="137">
        <v>28</v>
      </c>
      <c r="B170" s="137" t="str">
        <f>GETASYSTEM!F39</f>
        <v>10 okruhů</v>
      </c>
      <c r="C170" s="137">
        <f>GETASYSTEM!I39</f>
        <v>10000</v>
      </c>
    </row>
    <row r="171" spans="1:3" s="137" customFormat="1" hidden="1" x14ac:dyDescent="0.25">
      <c r="A171" s="137">
        <v>29</v>
      </c>
      <c r="B171" s="137" t="str">
        <f>GETASYSTEM!F40</f>
        <v>11 okruhů</v>
      </c>
      <c r="C171" s="137">
        <f>GETASYSTEM!I40</f>
        <v>10900</v>
      </c>
    </row>
    <row r="172" spans="1:3" s="137" customFormat="1" hidden="1" x14ac:dyDescent="0.25">
      <c r="A172" s="137">
        <v>30</v>
      </c>
      <c r="B172" s="137" t="str">
        <f>GETASYSTEM!F41</f>
        <v>12 okruhů</v>
      </c>
      <c r="C172" s="137">
        <f>GETASYSTEM!I41</f>
        <v>11300</v>
      </c>
    </row>
    <row r="173" spans="1:3" s="137" customFormat="1" hidden="1" x14ac:dyDescent="0.25">
      <c r="A173" s="137">
        <v>31</v>
      </c>
    </row>
    <row r="174" spans="1:3" s="137" customFormat="1" hidden="1" x14ac:dyDescent="0.25">
      <c r="A174" s="137">
        <v>32</v>
      </c>
      <c r="B174" s="137" t="str">
        <f>GETASYSTEM!C43</f>
        <v>Rozdělovače a sběrače Pro - s integrovaným elektropohonem na každém okruhu - NOVINKA</v>
      </c>
    </row>
    <row r="175" spans="1:3" s="137" customFormat="1" hidden="1" x14ac:dyDescent="0.25">
      <c r="A175" s="137">
        <v>33</v>
      </c>
      <c r="B175" s="137" t="str">
        <f>GETASYSTEM!F46</f>
        <v>2 okruhy</v>
      </c>
      <c r="C175" s="137">
        <f>GETASYSTEM!I46</f>
        <v>4600</v>
      </c>
    </row>
    <row r="176" spans="1:3" s="137" customFormat="1" hidden="1" x14ac:dyDescent="0.25">
      <c r="A176" s="137">
        <v>34</v>
      </c>
      <c r="B176" s="137" t="str">
        <f>GETASYSTEM!F47</f>
        <v>3 okruhy</v>
      </c>
      <c r="C176" s="137">
        <f>GETASYSTEM!I47</f>
        <v>5700</v>
      </c>
    </row>
    <row r="177" spans="1:5" s="137" customFormat="1" hidden="1" x14ac:dyDescent="0.25">
      <c r="A177" s="137">
        <v>35</v>
      </c>
      <c r="B177" s="137" t="str">
        <f>GETASYSTEM!F48</f>
        <v>4 okruhy</v>
      </c>
      <c r="C177" s="137">
        <f>GETASYSTEM!I48</f>
        <v>6800</v>
      </c>
    </row>
    <row r="178" spans="1:5" s="137" customFormat="1" hidden="1" x14ac:dyDescent="0.25">
      <c r="A178" s="137">
        <v>36</v>
      </c>
      <c r="B178" s="137" t="str">
        <f>GETASYSTEM!F49</f>
        <v>5 okruhů</v>
      </c>
      <c r="C178" s="137">
        <f>GETASYSTEM!I49</f>
        <v>7900</v>
      </c>
    </row>
    <row r="179" spans="1:5" s="137" customFormat="1" hidden="1" x14ac:dyDescent="0.25">
      <c r="A179" s="137">
        <v>37</v>
      </c>
      <c r="B179" s="137" t="str">
        <f>GETASYSTEM!F50</f>
        <v>6 okruhů</v>
      </c>
      <c r="C179" s="137">
        <f>GETASYSTEM!I50</f>
        <v>9050</v>
      </c>
    </row>
    <row r="180" spans="1:5" s="137" customFormat="1" hidden="1" x14ac:dyDescent="0.25">
      <c r="A180" s="137">
        <v>38</v>
      </c>
      <c r="B180" s="137" t="str">
        <f>GETASYSTEM!F51</f>
        <v>7 okruhů</v>
      </c>
      <c r="C180" s="137">
        <f>GETASYSTEM!I51</f>
        <v>10100</v>
      </c>
    </row>
    <row r="181" spans="1:5" s="137" customFormat="1" hidden="1" x14ac:dyDescent="0.25">
      <c r="A181" s="137">
        <v>39</v>
      </c>
      <c r="B181" s="137" t="str">
        <f>GETASYSTEM!F52</f>
        <v>8 okruhů</v>
      </c>
      <c r="C181" s="137">
        <f>GETASYSTEM!I52</f>
        <v>11200</v>
      </c>
    </row>
    <row r="182" spans="1:5" s="137" customFormat="1" hidden="1" x14ac:dyDescent="0.25">
      <c r="A182" s="137">
        <v>40</v>
      </c>
      <c r="B182" s="137" t="str">
        <f>GETASYSTEM!F53</f>
        <v>9 okruhů</v>
      </c>
      <c r="C182" s="137">
        <f>GETASYSTEM!I53</f>
        <v>12350</v>
      </c>
    </row>
    <row r="183" spans="1:5" s="137" customFormat="1" hidden="1" x14ac:dyDescent="0.25">
      <c r="A183" s="137">
        <v>41</v>
      </c>
      <c r="B183" s="137" t="str">
        <f>GETASYSTEM!F54</f>
        <v>10 okruhů</v>
      </c>
      <c r="C183" s="137">
        <f>GETASYSTEM!I54</f>
        <v>13400</v>
      </c>
    </row>
    <row r="184" spans="1:5" s="137" customFormat="1" hidden="1" x14ac:dyDescent="0.25">
      <c r="A184" s="137">
        <v>42</v>
      </c>
      <c r="B184" s="137" t="str">
        <f>GETASYSTEM!F55</f>
        <v>11 okruhů</v>
      </c>
      <c r="C184" s="137">
        <f>GETASYSTEM!I55</f>
        <v>14500</v>
      </c>
    </row>
    <row r="185" spans="1:5" s="137" customFormat="1" hidden="1" x14ac:dyDescent="0.25">
      <c r="A185" s="137">
        <v>43</v>
      </c>
      <c r="B185" s="137" t="str">
        <f>GETASYSTEM!F56</f>
        <v>12 okruhů</v>
      </c>
      <c r="C185" s="137">
        <f>GETASYSTEM!I56</f>
        <v>15500</v>
      </c>
    </row>
    <row r="186" spans="1:5" s="137" customFormat="1" hidden="1" x14ac:dyDescent="0.25">
      <c r="A186" s="137">
        <v>44</v>
      </c>
    </row>
    <row r="187" spans="1:5" s="137" customFormat="1" hidden="1" x14ac:dyDescent="0.25">
      <c r="A187" s="137">
        <v>45</v>
      </c>
      <c r="B187" s="137" t="str">
        <f>GETASYSTEM!C59</f>
        <v>Připojovací šroubení pro plastová potrubí</v>
      </c>
      <c r="C187" s="137">
        <f>GETASYSTEM!I59</f>
        <v>265</v>
      </c>
      <c r="E187" s="162" t="s">
        <v>156</v>
      </c>
    </row>
    <row r="188" spans="1:5" s="137" customFormat="1" hidden="1" x14ac:dyDescent="0.25">
      <c r="A188" s="137">
        <v>46</v>
      </c>
      <c r="B188" s="137" t="str">
        <f>GETASYSTEM!C60</f>
        <v>Připojovací šroubení pro plastová potrubí</v>
      </c>
      <c r="C188" s="137">
        <f>GETASYSTEM!I60</f>
        <v>265</v>
      </c>
      <c r="E188" s="162" t="s">
        <v>156</v>
      </c>
    </row>
    <row r="189" spans="1:5" s="137" customFormat="1" hidden="1" x14ac:dyDescent="0.25">
      <c r="A189" s="137">
        <v>47</v>
      </c>
      <c r="B189" s="137" t="str">
        <f>GETASYSTEM!C61</f>
        <v>Připojovací šroubení pro plastová potrubí</v>
      </c>
      <c r="C189" s="137">
        <f>GETASYSTEM!I61</f>
        <v>265</v>
      </c>
    </row>
    <row r="190" spans="1:5" s="137" customFormat="1" hidden="1" x14ac:dyDescent="0.25">
      <c r="A190" s="137">
        <v>48</v>
      </c>
    </row>
    <row r="191" spans="1:5" s="137" customFormat="1" hidden="1" x14ac:dyDescent="0.25">
      <c r="A191" s="137">
        <v>49</v>
      </c>
    </row>
    <row r="192" spans="1:5" s="137" customFormat="1" hidden="1" x14ac:dyDescent="0.25">
      <c r="A192" s="137">
        <v>50</v>
      </c>
      <c r="B192" s="137" t="str">
        <f>GETASYSTEM!C65</f>
        <v>Regulace</v>
      </c>
    </row>
    <row r="193" spans="1:3" s="137" customFormat="1" hidden="1" x14ac:dyDescent="0.25">
      <c r="A193" s="137">
        <v>51</v>
      </c>
      <c r="B193" s="137" t="str">
        <f>GETASYSTEM!C66</f>
        <v>Termopohon Topdrive NC, 230 V, bez proudu zavřeno</v>
      </c>
      <c r="C193" s="137">
        <f>GETASYSTEM!I66</f>
        <v>890</v>
      </c>
    </row>
    <row r="194" spans="1:3" s="137" customFormat="1" hidden="1" x14ac:dyDescent="0.25">
      <c r="A194" s="137">
        <v>52</v>
      </c>
      <c r="B194" s="137" t="str">
        <f>GETASYSTEM!C67</f>
        <v>Prostorový termostat pro termopohon NC, 230 V, s kolečkem</v>
      </c>
      <c r="C194" s="137">
        <f>GETASYSTEM!I67</f>
        <v>530</v>
      </c>
    </row>
    <row r="195" spans="1:3" s="137" customFormat="1" hidden="1" x14ac:dyDescent="0.25">
      <c r="A195" s="137">
        <v>53</v>
      </c>
      <c r="B195" s="137" t="str">
        <f>GETASYSTEM!C68</f>
        <v>Prostorový termostat digitální s týdenním programem NC/NO, 230 V</v>
      </c>
      <c r="C195" s="137">
        <f>GETASYSTEM!I68</f>
        <v>2400</v>
      </c>
    </row>
    <row r="196" spans="1:3" s="137" customFormat="1" hidden="1" x14ac:dyDescent="0.25">
      <c r="A196" s="137">
        <v>54</v>
      </c>
      <c r="B196" s="137" t="str">
        <f>GETASYSTEM!C69</f>
        <v>Spojovací skříň pro 6 termostatů a 24 termopohonů, NC/NO</v>
      </c>
      <c r="C196" s="137">
        <f>GETASYSTEM!I69</f>
        <v>1700</v>
      </c>
    </row>
    <row r="197" spans="1:3" s="137" customFormat="1" hidden="1" x14ac:dyDescent="0.25">
      <c r="A197" s="137">
        <v>55</v>
      </c>
    </row>
    <row r="198" spans="1:3" s="137" customFormat="1" hidden="1" x14ac:dyDescent="0.25">
      <c r="A198" s="137">
        <v>56</v>
      </c>
      <c r="B198" s="137" t="str">
        <f>GETASYSTEM!C71</f>
        <v>Skříně pro rozdělovače</v>
      </c>
    </row>
    <row r="199" spans="1:3" s="137" customFormat="1" hidden="1" x14ac:dyDescent="0.25">
      <c r="A199" s="137">
        <v>57</v>
      </c>
      <c r="B199" s="137" t="str">
        <f>GETASYSTEM!G74</f>
        <v xml:space="preserve">Na zeď 2 až 5 okruhů </v>
      </c>
      <c r="C199" s="137">
        <f>GETASYSTEM!I74</f>
        <v>3800</v>
      </c>
    </row>
    <row r="200" spans="1:3" s="137" customFormat="1" hidden="1" x14ac:dyDescent="0.25">
      <c r="A200" s="137">
        <v>58</v>
      </c>
      <c r="B200" s="137" t="str">
        <f>GETASYSTEM!G75</f>
        <v xml:space="preserve">Na zeď 6 až 8 okruhů </v>
      </c>
      <c r="C200" s="137">
        <f>GETASYSTEM!I75</f>
        <v>4250</v>
      </c>
    </row>
    <row r="201" spans="1:3" s="137" customFormat="1" hidden="1" x14ac:dyDescent="0.25">
      <c r="A201" s="137">
        <v>59</v>
      </c>
      <c r="B201" s="137" t="str">
        <f>GETASYSTEM!G76</f>
        <v>Na zeď 9 až 11 okruhů</v>
      </c>
      <c r="C201" s="137">
        <f>GETASYSTEM!I76</f>
        <v>4600</v>
      </c>
    </row>
    <row r="202" spans="1:3" s="137" customFormat="1" hidden="1" x14ac:dyDescent="0.25">
      <c r="A202" s="137">
        <v>60</v>
      </c>
      <c r="B202" s="137" t="str">
        <f>GETASYSTEM!G77</f>
        <v xml:space="preserve">Na zeď 12 okruhů </v>
      </c>
      <c r="C202" s="137">
        <f>GETASYSTEM!I77</f>
        <v>4950</v>
      </c>
    </row>
    <row r="203" spans="1:3" s="137" customFormat="1" hidden="1" x14ac:dyDescent="0.25">
      <c r="A203" s="137">
        <v>61</v>
      </c>
      <c r="B203" s="137" t="str">
        <f>GETASYSTEM!G78</f>
        <v xml:space="preserve">Na zeď velká </v>
      </c>
      <c r="C203" s="137">
        <f>GETASYSTEM!I78</f>
        <v>5650</v>
      </c>
    </row>
    <row r="204" spans="1:3" s="137" customFormat="1" hidden="1" x14ac:dyDescent="0.25">
      <c r="A204" s="137">
        <v>62</v>
      </c>
      <c r="B204" s="137" t="str">
        <f>GETASYSTEM!G79</f>
        <v xml:space="preserve">Na zazdění 2 až 4 okruhů </v>
      </c>
      <c r="C204" s="137">
        <f>GETASYSTEM!I79</f>
        <v>2800</v>
      </c>
    </row>
    <row r="205" spans="1:3" s="137" customFormat="1" hidden="1" x14ac:dyDescent="0.25">
      <c r="A205" s="137">
        <v>63</v>
      </c>
      <c r="B205" s="137" t="str">
        <f>GETASYSTEM!G80</f>
        <v xml:space="preserve">Na zazdění 5 okruhů </v>
      </c>
      <c r="C205" s="137">
        <f>GETASYSTEM!I80</f>
        <v>3050</v>
      </c>
    </row>
    <row r="206" spans="1:3" s="137" customFormat="1" hidden="1" x14ac:dyDescent="0.25">
      <c r="A206" s="137">
        <v>64</v>
      </c>
      <c r="B206" s="137" t="str">
        <f>GETASYSTEM!G81</f>
        <v xml:space="preserve">Na zazdění 6 až 7 okruhů </v>
      </c>
      <c r="C206" s="137">
        <f>GETASYSTEM!I81</f>
        <v>3200</v>
      </c>
    </row>
    <row r="207" spans="1:3" s="137" customFormat="1" hidden="1" x14ac:dyDescent="0.25">
      <c r="A207" s="137">
        <v>65</v>
      </c>
      <c r="B207" s="137" t="str">
        <f>GETASYSTEM!G82</f>
        <v xml:space="preserve">Na zazdění 8 až 10 okruhů </v>
      </c>
      <c r="C207" s="137">
        <f>GETASYSTEM!I82</f>
        <v>3600</v>
      </c>
    </row>
    <row r="208" spans="1:3" s="137" customFormat="1" hidden="1" x14ac:dyDescent="0.25">
      <c r="A208" s="137">
        <v>66</v>
      </c>
      <c r="B208" s="137" t="str">
        <f>GETASYSTEM!G83</f>
        <v xml:space="preserve">Na zazdění 11 až 12 okruhů </v>
      </c>
      <c r="C208" s="137">
        <f>GETASYSTEM!I83</f>
        <v>4050</v>
      </c>
    </row>
    <row r="209" spans="1:3" s="137" customFormat="1" hidden="1" x14ac:dyDescent="0.25">
      <c r="A209" s="137">
        <v>67</v>
      </c>
      <c r="B209" s="137" t="str">
        <f>GETASYSTEM!G84</f>
        <v>Na zazdění velká</v>
      </c>
      <c r="C209" s="137">
        <f>GETASYSTEM!I84</f>
        <v>4300</v>
      </c>
    </row>
    <row r="210" spans="1:3" s="137" customFormat="1" hidden="1" x14ac:dyDescent="0.25"/>
    <row r="211" spans="1:3" s="137" customFormat="1" hidden="1" x14ac:dyDescent="0.25"/>
    <row r="212" spans="1:3" s="137" customFormat="1" x14ac:dyDescent="0.25"/>
  </sheetData>
  <sheetProtection sheet="1" objects="1" scenarios="1"/>
  <mergeCells count="7">
    <mergeCell ref="B3:G3"/>
    <mergeCell ref="B31:D31"/>
    <mergeCell ref="B40:D40"/>
    <mergeCell ref="B46:D46"/>
    <mergeCell ref="B30:D30"/>
    <mergeCell ref="C5:G5"/>
    <mergeCell ref="C7:G7"/>
  </mergeCells>
  <pageMargins left="0.70866141732283472" right="0.70866141732283472" top="0.78740157480314965" bottom="0.78740157480314965" header="0.31496062992125984" footer="0.31496062992125984"/>
  <pageSetup paperSize="9" scale="92" orientation="portrait" r:id="rId1"/>
  <headerFooter>
    <oddHeader xml:space="preserve">&amp;L&amp;D&amp;CTento dokument nenahrazuje projekt! </oddHeader>
    <oddFooter xml:space="preserve">&amp;LIVT Tepelná čerpadla s.r.o., www.getasystem.cz, 800 488 488 </oddFooter>
  </headerFooter>
  <colBreaks count="1" manualBreakCount="1">
    <brk id="8" max="1048575" man="1"/>
  </colBreaks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Drop Down 3">
              <controlPr locked="0" defaultSize="0" autoLine="0" autoPict="0">
                <anchor moveWithCells="1">
                  <from>
                    <xdr:col>2</xdr:col>
                    <xdr:colOff>0</xdr:colOff>
                    <xdr:row>11</xdr:row>
                    <xdr:rowOff>0</xdr:rowOff>
                  </from>
                  <to>
                    <xdr:col>6</xdr:col>
                    <xdr:colOff>603250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Drop Down 4">
              <controlPr locked="0" defaultSize="0" autoLine="0" autoPict="0">
                <anchor moveWithCells="1">
                  <from>
                    <xdr:col>2</xdr:col>
                    <xdr:colOff>0</xdr:colOff>
                    <xdr:row>13</xdr:row>
                    <xdr:rowOff>0</xdr:rowOff>
                  </from>
                  <to>
                    <xdr:col>6</xdr:col>
                    <xdr:colOff>609600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Drop Down 5">
              <controlPr locked="0" defaultSize="0" autoLine="0" autoPict="0">
                <anchor moveWithCells="1">
                  <from>
                    <xdr:col>2</xdr:col>
                    <xdr:colOff>0</xdr:colOff>
                    <xdr:row>16</xdr:row>
                    <xdr:rowOff>0</xdr:rowOff>
                  </from>
                  <to>
                    <xdr:col>3</xdr:col>
                    <xdr:colOff>222250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Drop Down 6">
              <controlPr locked="0" defaultSize="0" autoLine="0" autoPict="0">
                <anchor moveWithCells="1">
                  <from>
                    <xdr:col>6</xdr:col>
                    <xdr:colOff>527050</xdr:colOff>
                    <xdr:row>16</xdr:row>
                    <xdr:rowOff>0</xdr:rowOff>
                  </from>
                  <to>
                    <xdr:col>7</xdr:col>
                    <xdr:colOff>723900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Drop Down 7">
              <controlPr locked="0" defaultSize="0" autoLine="0" autoPict="0">
                <anchor moveWithCells="1">
                  <from>
                    <xdr:col>4</xdr:col>
                    <xdr:colOff>69850</xdr:colOff>
                    <xdr:row>16</xdr:row>
                    <xdr:rowOff>0</xdr:rowOff>
                  </from>
                  <to>
                    <xdr:col>6</xdr:col>
                    <xdr:colOff>31750</xdr:colOff>
                    <xdr:row>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Drop Down 8">
              <controlPr locked="0" defaultSize="0" autoLine="0" autoPict="0">
                <anchor moveWithCells="1">
                  <from>
                    <xdr:col>2</xdr:col>
                    <xdr:colOff>0</xdr:colOff>
                    <xdr:row>18</xdr:row>
                    <xdr:rowOff>0</xdr:rowOff>
                  </from>
                  <to>
                    <xdr:col>3</xdr:col>
                    <xdr:colOff>222250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Drop Down 9">
              <controlPr locked="0" defaultSize="0" autoLine="0" autoPict="0">
                <anchor moveWithCells="1">
                  <from>
                    <xdr:col>4</xdr:col>
                    <xdr:colOff>76200</xdr:colOff>
                    <xdr:row>18</xdr:row>
                    <xdr:rowOff>0</xdr:rowOff>
                  </from>
                  <to>
                    <xdr:col>6</xdr:col>
                    <xdr:colOff>38100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Drop Down 10">
              <controlPr locked="0" defaultSize="0" autoLine="0" autoPict="0">
                <anchor moveWithCells="1">
                  <from>
                    <xdr:col>6</xdr:col>
                    <xdr:colOff>527050</xdr:colOff>
                    <xdr:row>18</xdr:row>
                    <xdr:rowOff>0</xdr:rowOff>
                  </from>
                  <to>
                    <xdr:col>7</xdr:col>
                    <xdr:colOff>736600</xdr:colOff>
                    <xdr:row>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locked="0" defaultSize="0" autoFill="0" autoLine="0" autoPict="0">
                <anchor moveWithCells="1">
                  <from>
                    <xdr:col>7</xdr:col>
                    <xdr:colOff>241300</xdr:colOff>
                    <xdr:row>8</xdr:row>
                    <xdr:rowOff>88900</xdr:rowOff>
                  </from>
                  <to>
                    <xdr:col>7</xdr:col>
                    <xdr:colOff>755650</xdr:colOff>
                    <xdr:row>10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Drop Down 12">
              <controlPr locked="0" defaultSize="0" autoLine="0" autoPict="0">
                <anchor moveWithCells="1">
                  <from>
                    <xdr:col>6</xdr:col>
                    <xdr:colOff>546100</xdr:colOff>
                    <xdr:row>20</xdr:row>
                    <xdr:rowOff>152400</xdr:rowOff>
                  </from>
                  <to>
                    <xdr:col>7</xdr:col>
                    <xdr:colOff>755650</xdr:colOff>
                    <xdr:row>22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Group Box 14">
              <controlPr defaultSize="0" autoFill="0" autoPict="0">
                <anchor moveWithCells="1">
                  <from>
                    <xdr:col>4</xdr:col>
                    <xdr:colOff>12700</xdr:colOff>
                    <xdr:row>15</xdr:row>
                    <xdr:rowOff>50800</xdr:rowOff>
                  </from>
                  <to>
                    <xdr:col>6</xdr:col>
                    <xdr:colOff>88900</xdr:colOff>
                    <xdr:row>19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Group Box 15">
              <controlPr defaultSize="0" autoFill="0" autoPict="0">
                <anchor moveWithCells="1">
                  <from>
                    <xdr:col>1</xdr:col>
                    <xdr:colOff>2095500</xdr:colOff>
                    <xdr:row>15</xdr:row>
                    <xdr:rowOff>50800</xdr:rowOff>
                  </from>
                  <to>
                    <xdr:col>3</xdr:col>
                    <xdr:colOff>279400</xdr:colOff>
                    <xdr:row>19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Group Box 16">
              <controlPr defaultSize="0" autoFill="0" autoPict="0">
                <anchor moveWithCells="1">
                  <from>
                    <xdr:col>6</xdr:col>
                    <xdr:colOff>469900</xdr:colOff>
                    <xdr:row>15</xdr:row>
                    <xdr:rowOff>50800</xdr:rowOff>
                  </from>
                  <to>
                    <xdr:col>7</xdr:col>
                    <xdr:colOff>800100</xdr:colOff>
                    <xdr:row>19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Group Box 17">
              <controlPr defaultSize="0" autoFill="0" autoPict="0">
                <anchor moveWithCells="1">
                  <from>
                    <xdr:col>1</xdr:col>
                    <xdr:colOff>69850</xdr:colOff>
                    <xdr:row>15</xdr:row>
                    <xdr:rowOff>50800</xdr:rowOff>
                  </from>
                  <to>
                    <xdr:col>1</xdr:col>
                    <xdr:colOff>1898650</xdr:colOff>
                    <xdr:row>19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Group Box 18">
              <controlPr defaultSize="0" autoFill="0" autoPict="0">
                <anchor moveWithCells="1">
                  <from>
                    <xdr:col>1</xdr:col>
                    <xdr:colOff>50800</xdr:colOff>
                    <xdr:row>20</xdr:row>
                    <xdr:rowOff>50800</xdr:rowOff>
                  </from>
                  <to>
                    <xdr:col>7</xdr:col>
                    <xdr:colOff>812800</xdr:colOff>
                    <xdr:row>24</xdr:row>
                    <xdr:rowOff>107950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Group Box 19">
              <controlPr defaultSize="0" autoFill="0" autoPict="0">
                <anchor moveWithCells="1">
                  <from>
                    <xdr:col>1</xdr:col>
                    <xdr:colOff>69850</xdr:colOff>
                    <xdr:row>3</xdr:row>
                    <xdr:rowOff>241300</xdr:rowOff>
                  </from>
                  <to>
                    <xdr:col>7</xdr:col>
                    <xdr:colOff>831850</xdr:colOff>
                    <xdr:row>7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1" name="Group Box 20">
              <controlPr defaultSize="0" autoFill="0" autoPict="0">
                <anchor moveWithCells="1">
                  <from>
                    <xdr:col>1</xdr:col>
                    <xdr:colOff>69850</xdr:colOff>
                    <xdr:row>8</xdr:row>
                    <xdr:rowOff>69850</xdr:rowOff>
                  </from>
                  <to>
                    <xdr:col>7</xdr:col>
                    <xdr:colOff>831850</xdr:colOff>
                    <xdr:row>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2" name="Drop Down 21">
              <controlPr locked="0" defaultSize="0" autoLine="0" autoPict="0">
                <anchor moveWithCells="1">
                  <from>
                    <xdr:col>1</xdr:col>
                    <xdr:colOff>31750</xdr:colOff>
                    <xdr:row>51</xdr:row>
                    <xdr:rowOff>12700</xdr:rowOff>
                  </from>
                  <to>
                    <xdr:col>3</xdr:col>
                    <xdr:colOff>431800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Drop Down 24">
              <controlPr locked="0" defaultSize="0" autoLine="0" autoPict="0">
                <anchor moveWithCells="1">
                  <from>
                    <xdr:col>1</xdr:col>
                    <xdr:colOff>31750</xdr:colOff>
                    <xdr:row>52</xdr:row>
                    <xdr:rowOff>12700</xdr:rowOff>
                  </from>
                  <to>
                    <xdr:col>3</xdr:col>
                    <xdr:colOff>431800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Drop Down 25">
              <controlPr locked="0" defaultSize="0" autoLine="0" autoPict="0">
                <anchor moveWithCells="1">
                  <from>
                    <xdr:col>1</xdr:col>
                    <xdr:colOff>31750</xdr:colOff>
                    <xdr:row>53</xdr:row>
                    <xdr:rowOff>12700</xdr:rowOff>
                  </from>
                  <to>
                    <xdr:col>3</xdr:col>
                    <xdr:colOff>431800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Drop Down 26">
              <controlPr locked="0" defaultSize="0" autoLine="0" autoPict="0">
                <anchor moveWithCells="1">
                  <from>
                    <xdr:col>1</xdr:col>
                    <xdr:colOff>31750</xdr:colOff>
                    <xdr:row>54</xdr:row>
                    <xdr:rowOff>12700</xdr:rowOff>
                  </from>
                  <to>
                    <xdr:col>3</xdr:col>
                    <xdr:colOff>431800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Drop Down 27">
              <controlPr locked="0" defaultSize="0" autoLine="0" autoPict="0">
                <anchor moveWithCells="1">
                  <from>
                    <xdr:col>1</xdr:col>
                    <xdr:colOff>31750</xdr:colOff>
                    <xdr:row>55</xdr:row>
                    <xdr:rowOff>12700</xdr:rowOff>
                  </from>
                  <to>
                    <xdr:col>3</xdr:col>
                    <xdr:colOff>431800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Check Box 28">
              <controlPr locked="0" defaultSize="0" autoFill="0" autoLine="0" autoPict="0">
                <anchor moveWithCells="1">
                  <from>
                    <xdr:col>7</xdr:col>
                    <xdr:colOff>241300</xdr:colOff>
                    <xdr:row>9</xdr:row>
                    <xdr:rowOff>114300</xdr:rowOff>
                  </from>
                  <to>
                    <xdr:col>7</xdr:col>
                    <xdr:colOff>755650</xdr:colOff>
                    <xdr:row>11</xdr:row>
                    <xdr:rowOff>69850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3</vt:i4>
      </vt:variant>
    </vt:vector>
  </HeadingPairs>
  <TitlesOfParts>
    <vt:vector size="5" baseType="lpstr">
      <vt:lpstr>GETASYSTEM</vt:lpstr>
      <vt:lpstr>Orientační rozpočet</vt:lpstr>
      <vt:lpstr>GETASYSTEM!Oblast_tisku</vt:lpstr>
      <vt:lpstr>'Orientační rozpočet'!Oblast_tisku</vt:lpstr>
      <vt:lpstr>plo</vt:lpstr>
    </vt:vector>
  </TitlesOfParts>
  <Company>xxx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Salek Vaclav</dc:creator>
  <cp:lastModifiedBy>Šálek Václav</cp:lastModifiedBy>
  <cp:lastPrinted>2020-04-03T09:11:46Z</cp:lastPrinted>
  <dcterms:created xsi:type="dcterms:W3CDTF">2010-11-15T08:11:44Z</dcterms:created>
  <dcterms:modified xsi:type="dcterms:W3CDTF">2020-04-03T09:12:29Z</dcterms:modified>
</cp:coreProperties>
</file>